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8" windowWidth="14808" windowHeight="7896" tabRatio="898"/>
  </bookViews>
  <sheets>
    <sheet name="Summary" sheetId="10" r:id="rId1"/>
    <sheet name="Inputs" sheetId="6" r:id="rId2"/>
    <sheet name="CapitalCosts_Summary" sheetId="1" r:id="rId3"/>
    <sheet name="CapitalCostEst" sheetId="4" r:id="rId4"/>
    <sheet name="Proj_Schedule" sheetId="5" r:id="rId5"/>
    <sheet name="O&amp;M" sheetId="2" r:id="rId6"/>
    <sheet name="Safety" sheetId="7" r:id="rId7"/>
    <sheet name="CrashReduction" sheetId="9" r:id="rId8"/>
    <sheet name="Residual" sheetId="8" r:id="rId9"/>
    <sheet name="TravelTimeSavings" sheetId="11" r:id="rId10"/>
    <sheet name="Emissions" sheetId="12" r:id="rId11"/>
    <sheet name="Deflator" sheetId="3" r:id="rId12"/>
    <sheet name="TravelTime-data" sheetId="13" r:id="rId13"/>
    <sheet name="EmissionFactors" sheetId="14" r:id="rId14"/>
  </sheets>
  <externalReferences>
    <externalReference r:id="rId15"/>
    <externalReference r:id="rId16"/>
  </externalReferences>
  <definedNames>
    <definedName name="CitiesList">OFFSET([1]LookupLists!$J$2,0,0,COUNTA([1]LookupLists!$J:$J)-1,1)</definedName>
    <definedName name="ConstructionAdmin">CapitalCostEst!$E$179:$I$179</definedName>
    <definedName name="ConstructionPhx">CapitalCostEst!$E$178:$I$178</definedName>
    <definedName name="DesignNonPhx">CapitalCostEst!$E$171:$I$171</definedName>
    <definedName name="DesignPhx">CapitalCostEst!$E$170:$I$170</definedName>
    <definedName name="DirectionsList">OFFSET([1]LookupLists!$I$2,0,0,COUNTA([1]LookupLists!$I:$I)-1,1)</definedName>
    <definedName name="DiscountRate">[2]INPUTS!$B$10</definedName>
    <definedName name="DiscountRtSens">[2]INPUTS!$B$11</definedName>
    <definedName name="DivisionsList">OFFSET([1]LookupLists!$C$2,0,0,COUNTA([1]LookupLists!$C:$C)-1,1)</definedName>
    <definedName name="Environmental">CapitalCostEst!$E$173:$I$173</definedName>
    <definedName name="_xlnm.Print_Area" localSheetId="3">CapitalCostEst!$A$5:$J$179</definedName>
    <definedName name="_xlnm.Print_Area" localSheetId="2">CapitalCosts_Summary!$A$1:$R$37</definedName>
    <definedName name="_xlnm.Print_Area" localSheetId="7">CrashReduction!$B$1:$O$40</definedName>
    <definedName name="_xlnm.Print_Area" localSheetId="11">Deflator!$A$1:$P$92</definedName>
    <definedName name="_xlnm.Print_Area" localSheetId="13">EmissionFactors!$A$1:$J$67</definedName>
    <definedName name="_xlnm.Print_Area" localSheetId="10">Emissions!$A$1:$M$45</definedName>
    <definedName name="_xlnm.Print_Area" localSheetId="1">Inputs!$A$1:$C$68</definedName>
    <definedName name="_xlnm.Print_Area" localSheetId="5">'O&amp;M'!$A$1:$D$41</definedName>
    <definedName name="_xlnm.Print_Area" localSheetId="4">Proj_Schedule!$A$1:$BK$30</definedName>
    <definedName name="_xlnm.Print_Area" localSheetId="8">Residual!$B$2:$J$35</definedName>
    <definedName name="_xlnm.Print_Area" localSheetId="6">Safety!$B$1:$O$46</definedName>
    <definedName name="_xlnm.Print_Area" localSheetId="0">Summary!$B$1:$F$38</definedName>
    <definedName name="_xlnm.Print_Area" localSheetId="12">'TravelTime-data'!$B$1:$U$26</definedName>
    <definedName name="_xlnm.Print_Area" localSheetId="9">TravelTimeSavings!$A$1:$J$45</definedName>
    <definedName name="_xlnm.Print_Titles" localSheetId="3">CapitalCostEst!$1:$6</definedName>
    <definedName name="_xlnm.Print_Titles" localSheetId="1">Inputs!$1:$3</definedName>
    <definedName name="ProjectManagersList">OFFSET([1]LookupLists!$B$2,0,0,COUNTA([1]LookupLists!$B:$B)-1,1)</definedName>
    <definedName name="ProjectTypesList">OFFSET([1]LookupLists!$D$2,0,0,COUNTA([1]LookupLists!$D:$D)-1,1)</definedName>
    <definedName name="RightOfWayPhx">CapitalCostEst!$E$172:$I$172</definedName>
    <definedName name="SectionsList">OFFSET([1]LookupLists!$D$2,0,0,COUNTA([1]LookupLists!$D:$D)-1,1)</definedName>
    <definedName name="SidesList">OFFSET([1]LookupLists!$K$2,0,0,COUNTA([1]LookupLists!$K:$K)-1,1)</definedName>
    <definedName name="StreetLightingAndSignals">CapitalCostEst!$E$174:$I$174</definedName>
    <definedName name="StreetsList">OFFSET([1]LookupLists!$H$2,0,0,COUNTA([1]LookupLists!$H:$H)-1,1)</definedName>
    <definedName name="Study">CapitalCostEst!$E$169:$I$169</definedName>
    <definedName name="T2050Rights">CapitalCostEst!$E$175:$I$175</definedName>
    <definedName name="TestingAndMaterials">CapitalCostEst!$E$176:$I$176</definedName>
    <definedName name="Utility">CapitalCostEst!$E$177:$I$177</definedName>
    <definedName name="VillagesList">OFFSET([1]LookupLists!$L$2,0,0,COUNTA([1]LookupLists!$L:$L)-1,1)</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2" i="12" l="1"/>
  <c r="A20" i="12" l="1"/>
  <c r="A21" i="12" s="1"/>
  <c r="A22" i="12" s="1"/>
  <c r="I13" i="9"/>
  <c r="I14" i="9"/>
  <c r="I15" i="9"/>
  <c r="I16" i="9"/>
  <c r="I17" i="9"/>
  <c r="I18" i="9"/>
  <c r="I19" i="9"/>
  <c r="I20" i="9"/>
  <c r="I21" i="9"/>
  <c r="I22" i="9"/>
  <c r="I23" i="9"/>
  <c r="I24" i="9"/>
  <c r="I25" i="9"/>
  <c r="I26" i="9"/>
  <c r="I27" i="9"/>
  <c r="I28" i="9"/>
  <c r="I29" i="9"/>
  <c r="I30" i="9"/>
  <c r="I31" i="9"/>
  <c r="I12" i="9"/>
  <c r="B46" i="14" l="1"/>
  <c r="B47" i="14" s="1"/>
  <c r="B42" i="14"/>
  <c r="B41" i="14"/>
  <c r="J14" i="14"/>
  <c r="J11" i="14"/>
  <c r="J10" i="14"/>
  <c r="J9" i="14"/>
  <c r="J8" i="14"/>
  <c r="E20" i="11" l="1"/>
  <c r="E21" i="11"/>
  <c r="E22" i="11"/>
  <c r="E24" i="11"/>
  <c r="E25" i="11"/>
  <c r="E26" i="11"/>
  <c r="E27" i="11"/>
  <c r="E28" i="11"/>
  <c r="E29" i="11"/>
  <c r="E30" i="11"/>
  <c r="E31" i="11"/>
  <c r="E32" i="11"/>
  <c r="E33" i="11"/>
  <c r="E34" i="11"/>
  <c r="E35" i="11"/>
  <c r="E36" i="11"/>
  <c r="E37" i="11"/>
  <c r="E38" i="11"/>
  <c r="E39" i="11"/>
  <c r="E40" i="11"/>
  <c r="E41" i="11"/>
  <c r="E42" i="11"/>
  <c r="E44" i="11"/>
  <c r="E19" i="11"/>
  <c r="B7" i="11"/>
  <c r="B6" i="11"/>
  <c r="B5" i="11"/>
  <c r="B4" i="11"/>
  <c r="B3" i="11"/>
  <c r="D24" i="11" l="1"/>
  <c r="D39" i="11"/>
  <c r="D44" i="11"/>
  <c r="F44" i="11" s="1"/>
  <c r="G44" i="11" s="1"/>
  <c r="H44" i="11" s="1"/>
  <c r="I44" i="11" l="1"/>
  <c r="J44" i="11"/>
  <c r="F39" i="11"/>
  <c r="G39" i="11" s="1"/>
  <c r="H39" i="11" s="1"/>
  <c r="D40" i="11"/>
  <c r="D25" i="11"/>
  <c r="F24" i="11"/>
  <c r="G24" i="11" s="1"/>
  <c r="H24" i="11" s="1"/>
  <c r="D23" i="11"/>
  <c r="I24" i="11" l="1"/>
  <c r="J24" i="11"/>
  <c r="I39" i="11"/>
  <c r="J39" i="11"/>
  <c r="D26" i="11"/>
  <c r="F25" i="11"/>
  <c r="G25" i="11" s="1"/>
  <c r="H25" i="11" s="1"/>
  <c r="D41" i="11"/>
  <c r="F40" i="11"/>
  <c r="G40" i="11" s="1"/>
  <c r="H40" i="11" s="1"/>
  <c r="I25" i="11" l="1"/>
  <c r="J25" i="11"/>
  <c r="I40" i="11"/>
  <c r="J40" i="11"/>
  <c r="D42" i="11"/>
  <c r="F41" i="11"/>
  <c r="G41" i="11" s="1"/>
  <c r="H41" i="11" s="1"/>
  <c r="D27" i="11"/>
  <c r="F26" i="11"/>
  <c r="G26" i="11" s="1"/>
  <c r="H26" i="11" s="1"/>
  <c r="I41" i="11" l="1"/>
  <c r="J41" i="11"/>
  <c r="I26" i="11"/>
  <c r="J26" i="11"/>
  <c r="D28" i="11"/>
  <c r="F27" i="11"/>
  <c r="G27" i="11" s="1"/>
  <c r="H27" i="11" s="1"/>
  <c r="D43" i="11"/>
  <c r="F42" i="11"/>
  <c r="G42" i="11" s="1"/>
  <c r="H42" i="11" s="1"/>
  <c r="I42" i="11" l="1"/>
  <c r="J42" i="11"/>
  <c r="I27" i="11"/>
  <c r="J27" i="11"/>
  <c r="D29" i="11"/>
  <c r="F28" i="11"/>
  <c r="G28" i="11" s="1"/>
  <c r="H28" i="11" s="1"/>
  <c r="I28" i="11" l="1"/>
  <c r="J28" i="11"/>
  <c r="D30" i="11"/>
  <c r="F29" i="11"/>
  <c r="G29" i="11" s="1"/>
  <c r="H29" i="11" s="1"/>
  <c r="C16" i="12"/>
  <c r="C11" i="12"/>
  <c r="C8" i="12"/>
  <c r="C7" i="12"/>
  <c r="C10" i="12"/>
  <c r="C9" i="12"/>
  <c r="C14" i="12"/>
  <c r="C13" i="12"/>
  <c r="C6" i="12"/>
  <c r="C5" i="12"/>
  <c r="C4" i="12"/>
  <c r="A23" i="12"/>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I29" i="11" l="1"/>
  <c r="J29" i="11"/>
  <c r="D31" i="11"/>
  <c r="F30" i="11"/>
  <c r="G30" i="11" s="1"/>
  <c r="H30" i="11" s="1"/>
  <c r="I30" i="11" l="1"/>
  <c r="J30" i="11"/>
  <c r="D32" i="11"/>
  <c r="F31" i="11"/>
  <c r="G31" i="11" s="1"/>
  <c r="H31" i="11" s="1"/>
  <c r="B44" i="12"/>
  <c r="B39" i="12"/>
  <c r="B22" i="12"/>
  <c r="B24" i="12"/>
  <c r="I31" i="11" l="1"/>
  <c r="J31" i="11"/>
  <c r="D33" i="11"/>
  <c r="F32" i="11"/>
  <c r="G32" i="11" s="1"/>
  <c r="H32" i="11" s="1"/>
  <c r="D39" i="12"/>
  <c r="H39" i="12" s="1"/>
  <c r="E39" i="12"/>
  <c r="I39" i="12" s="1"/>
  <c r="F39" i="12"/>
  <c r="J39" i="12" s="1"/>
  <c r="C39" i="12"/>
  <c r="G39" i="12" s="1"/>
  <c r="E44" i="12"/>
  <c r="I44" i="12" s="1"/>
  <c r="D44" i="12"/>
  <c r="H44" i="12" s="1"/>
  <c r="F44" i="12"/>
  <c r="J44" i="12" s="1"/>
  <c r="C44" i="12"/>
  <c r="G44" i="12" s="1"/>
  <c r="B25" i="12"/>
  <c r="F25" i="12" s="1"/>
  <c r="J25" i="12" s="1"/>
  <c r="C22" i="12"/>
  <c r="G22" i="12" s="1"/>
  <c r="D22" i="12"/>
  <c r="H22" i="12" s="1"/>
  <c r="F22" i="12"/>
  <c r="J22" i="12" s="1"/>
  <c r="E22" i="12"/>
  <c r="I22" i="12" s="1"/>
  <c r="F24" i="12"/>
  <c r="J24" i="12" s="1"/>
  <c r="E24" i="12"/>
  <c r="I24" i="12" s="1"/>
  <c r="D24" i="12"/>
  <c r="H24" i="12" s="1"/>
  <c r="C24" i="12"/>
  <c r="G24" i="12" s="1"/>
  <c r="I32" i="11" l="1"/>
  <c r="J32" i="11"/>
  <c r="L22" i="12"/>
  <c r="M22" i="12" s="1"/>
  <c r="L39" i="12"/>
  <c r="M39" i="12" s="1"/>
  <c r="L24" i="12"/>
  <c r="M24" i="12" s="1"/>
  <c r="L44" i="12"/>
  <c r="M44" i="12" s="1"/>
  <c r="D34" i="11"/>
  <c r="F33" i="11"/>
  <c r="G33" i="11" s="1"/>
  <c r="H33" i="11" s="1"/>
  <c r="B40" i="12"/>
  <c r="E25" i="12"/>
  <c r="I25" i="12" s="1"/>
  <c r="C25" i="12"/>
  <c r="G25" i="12" s="1"/>
  <c r="D25" i="12"/>
  <c r="H25" i="12" s="1"/>
  <c r="B26" i="12"/>
  <c r="I33" i="11" l="1"/>
  <c r="J33" i="11"/>
  <c r="L25" i="12"/>
  <c r="M25" i="12" s="1"/>
  <c r="D35" i="11"/>
  <c r="F34" i="11"/>
  <c r="G34" i="11" s="1"/>
  <c r="H34" i="11" s="1"/>
  <c r="B41" i="12"/>
  <c r="F40" i="12"/>
  <c r="J40" i="12" s="1"/>
  <c r="D40" i="12"/>
  <c r="H40" i="12" s="1"/>
  <c r="C40" i="12"/>
  <c r="G40" i="12" s="1"/>
  <c r="E40" i="12"/>
  <c r="I40" i="12" s="1"/>
  <c r="F26" i="12"/>
  <c r="J26" i="12" s="1"/>
  <c r="E26" i="12"/>
  <c r="I26" i="12" s="1"/>
  <c r="D26" i="12"/>
  <c r="H26" i="12" s="1"/>
  <c r="C26" i="12"/>
  <c r="G26" i="12" s="1"/>
  <c r="L26" i="12" l="1"/>
  <c r="M26" i="12" s="1"/>
  <c r="I34" i="11"/>
  <c r="J34" i="11"/>
  <c r="L40" i="12"/>
  <c r="M40" i="12" s="1"/>
  <c r="D36" i="11"/>
  <c r="F35" i="11"/>
  <c r="G35" i="11" s="1"/>
  <c r="H35" i="11" s="1"/>
  <c r="B27" i="12"/>
  <c r="F27" i="12" s="1"/>
  <c r="J27" i="12" s="1"/>
  <c r="F41" i="12"/>
  <c r="J41" i="12" s="1"/>
  <c r="E41" i="12"/>
  <c r="I41" i="12" s="1"/>
  <c r="D41" i="12"/>
  <c r="H41" i="12" s="1"/>
  <c r="C41" i="12"/>
  <c r="G41" i="12" s="1"/>
  <c r="B42" i="12"/>
  <c r="B28" i="12"/>
  <c r="I35" i="11" l="1"/>
  <c r="J35" i="11"/>
  <c r="L41" i="12"/>
  <c r="M41" i="12" s="1"/>
  <c r="D37" i="11"/>
  <c r="F36" i="11"/>
  <c r="G36" i="11" s="1"/>
  <c r="H36" i="11" s="1"/>
  <c r="E27" i="12"/>
  <c r="I27" i="12" s="1"/>
  <c r="C27" i="12"/>
  <c r="G27" i="12" s="1"/>
  <c r="D27" i="12"/>
  <c r="H27" i="12" s="1"/>
  <c r="E42" i="12"/>
  <c r="I42" i="12" s="1"/>
  <c r="F42" i="12"/>
  <c r="J42" i="12" s="1"/>
  <c r="C42" i="12"/>
  <c r="G42" i="12" s="1"/>
  <c r="D42" i="12"/>
  <c r="H42" i="12" s="1"/>
  <c r="D28" i="12"/>
  <c r="H28" i="12" s="1"/>
  <c r="F28" i="12"/>
  <c r="J28" i="12" s="1"/>
  <c r="C28" i="12"/>
  <c r="G28" i="12" s="1"/>
  <c r="E28" i="12"/>
  <c r="I28" i="12" s="1"/>
  <c r="B29" i="12"/>
  <c r="L42" i="12" l="1"/>
  <c r="M42" i="12" s="1"/>
  <c r="I36" i="11"/>
  <c r="J36" i="11"/>
  <c r="L28" i="12"/>
  <c r="M28" i="12" s="1"/>
  <c r="L27" i="12"/>
  <c r="M27" i="12" s="1"/>
  <c r="D38" i="11"/>
  <c r="F38" i="11" s="1"/>
  <c r="G38" i="11" s="1"/>
  <c r="H38" i="11" s="1"/>
  <c r="F37" i="11"/>
  <c r="G37" i="11" s="1"/>
  <c r="H37" i="11" s="1"/>
  <c r="F29" i="12"/>
  <c r="J29" i="12" s="1"/>
  <c r="D29" i="12"/>
  <c r="H29" i="12" s="1"/>
  <c r="E29" i="12"/>
  <c r="I29" i="12" s="1"/>
  <c r="C29" i="12"/>
  <c r="G29" i="12" s="1"/>
  <c r="B30" i="12"/>
  <c r="L29" i="12" l="1"/>
  <c r="M29" i="12" s="1"/>
  <c r="I38" i="11"/>
  <c r="J38" i="11"/>
  <c r="I37" i="11"/>
  <c r="J37" i="11"/>
  <c r="F30" i="12"/>
  <c r="J30" i="12" s="1"/>
  <c r="D30" i="12"/>
  <c r="H30" i="12" s="1"/>
  <c r="E30" i="12"/>
  <c r="I30" i="12" s="1"/>
  <c r="C30" i="12"/>
  <c r="G30" i="12" s="1"/>
  <c r="B31" i="12"/>
  <c r="L30" i="12" l="1"/>
  <c r="M30" i="12" s="1"/>
  <c r="F31" i="12"/>
  <c r="J31" i="12" s="1"/>
  <c r="D31" i="12"/>
  <c r="H31" i="12" s="1"/>
  <c r="C31" i="12"/>
  <c r="G31" i="12" s="1"/>
  <c r="E31" i="12"/>
  <c r="I31" i="12" s="1"/>
  <c r="B32" i="12"/>
  <c r="L31" i="12" l="1"/>
  <c r="M31" i="12" s="1"/>
  <c r="B33" i="12"/>
  <c r="F32" i="12"/>
  <c r="J32" i="12" s="1"/>
  <c r="E32" i="12"/>
  <c r="I32" i="12" s="1"/>
  <c r="C32" i="12"/>
  <c r="G32" i="12" s="1"/>
  <c r="D32" i="12"/>
  <c r="H32" i="12" s="1"/>
  <c r="L32" i="12" l="1"/>
  <c r="M32" i="12" s="1"/>
  <c r="F33" i="12"/>
  <c r="J33" i="12" s="1"/>
  <c r="D33" i="12"/>
  <c r="H33" i="12" s="1"/>
  <c r="C33" i="12"/>
  <c r="G33" i="12" s="1"/>
  <c r="E33" i="12"/>
  <c r="I33" i="12" s="1"/>
  <c r="B34" i="12"/>
  <c r="L33" i="12" l="1"/>
  <c r="M33" i="12" s="1"/>
  <c r="B35" i="12"/>
  <c r="C34" i="12"/>
  <c r="G34" i="12" s="1"/>
  <c r="E34" i="12"/>
  <c r="I34" i="12" s="1"/>
  <c r="D34" i="12"/>
  <c r="H34" i="12" s="1"/>
  <c r="F34" i="12"/>
  <c r="J34" i="12" s="1"/>
  <c r="L34" i="12" l="1"/>
  <c r="M34" i="12" s="1"/>
  <c r="F35" i="12"/>
  <c r="J35" i="12" s="1"/>
  <c r="D35" i="12"/>
  <c r="H35" i="12" s="1"/>
  <c r="C35" i="12"/>
  <c r="G35" i="12" s="1"/>
  <c r="E35" i="12"/>
  <c r="I35" i="12" s="1"/>
  <c r="B36" i="12"/>
  <c r="L35" i="12" l="1"/>
  <c r="M35" i="12" s="1"/>
  <c r="B37" i="12"/>
  <c r="C36" i="12"/>
  <c r="G36" i="12" s="1"/>
  <c r="D36" i="12"/>
  <c r="H36" i="12" s="1"/>
  <c r="F36" i="12"/>
  <c r="J36" i="12" s="1"/>
  <c r="E36" i="12"/>
  <c r="I36" i="12" s="1"/>
  <c r="L36" i="12" l="1"/>
  <c r="M36" i="12" s="1"/>
  <c r="F37" i="12"/>
  <c r="J37" i="12" s="1"/>
  <c r="C37" i="12"/>
  <c r="G37" i="12" s="1"/>
  <c r="E37" i="12"/>
  <c r="I37" i="12" s="1"/>
  <c r="D37" i="12"/>
  <c r="H37" i="12" s="1"/>
  <c r="B38" i="12"/>
  <c r="L37" i="12" l="1"/>
  <c r="M37" i="12" s="1"/>
  <c r="F38" i="12"/>
  <c r="J38" i="12" s="1"/>
  <c r="C38" i="12"/>
  <c r="G38" i="12" s="1"/>
  <c r="E38" i="12"/>
  <c r="I38" i="12" s="1"/>
  <c r="D38" i="12"/>
  <c r="H38" i="12" s="1"/>
  <c r="C18" i="1"/>
  <c r="L38" i="12" l="1"/>
  <c r="M38" i="12" s="1"/>
  <c r="C8" i="7"/>
  <c r="C9" i="7"/>
  <c r="C10" i="7"/>
  <c r="C11" i="7"/>
  <c r="I44" i="7" s="1"/>
  <c r="C12" i="7"/>
  <c r="C13" i="7"/>
  <c r="C7" i="7"/>
  <c r="I11" i="9"/>
  <c r="M38" i="9"/>
  <c r="L38" i="9"/>
  <c r="K38" i="9"/>
  <c r="J38" i="9"/>
  <c r="K44" i="7" l="1"/>
  <c r="M44" i="7"/>
  <c r="L44" i="7"/>
  <c r="J44" i="7"/>
  <c r="N38" i="9"/>
  <c r="J39" i="9" s="1"/>
  <c r="N44" i="7" l="1"/>
  <c r="K39" i="9"/>
  <c r="K19" i="9" s="1"/>
  <c r="D31" i="7" s="1"/>
  <c r="J31" i="7" s="1"/>
  <c r="K31" i="9"/>
  <c r="L39" i="9"/>
  <c r="L19" i="9" s="1"/>
  <c r="E31" i="7" s="1"/>
  <c r="K31" i="7" s="1"/>
  <c r="K13" i="9"/>
  <c r="D25" i="7" s="1"/>
  <c r="J25" i="7" s="1"/>
  <c r="M39" i="9"/>
  <c r="M20" i="9" s="1"/>
  <c r="F32" i="7" s="1"/>
  <c r="L32" i="7" s="1"/>
  <c r="K23" i="9"/>
  <c r="D35" i="7" s="1"/>
  <c r="J35" i="7" s="1"/>
  <c r="K26" i="9"/>
  <c r="D38" i="7" s="1"/>
  <c r="J38" i="7" s="1"/>
  <c r="K30" i="9"/>
  <c r="D42" i="7" s="1"/>
  <c r="J42" i="7" s="1"/>
  <c r="K28" i="9"/>
  <c r="D40" i="7" s="1"/>
  <c r="J40" i="7" s="1"/>
  <c r="J31" i="9"/>
  <c r="J29" i="9"/>
  <c r="C41" i="7" s="1"/>
  <c r="I41" i="7" s="1"/>
  <c r="J27" i="9"/>
  <c r="C39" i="7" s="1"/>
  <c r="I39" i="7" s="1"/>
  <c r="J25" i="9"/>
  <c r="C37" i="7" s="1"/>
  <c r="I37" i="7" s="1"/>
  <c r="J23" i="9"/>
  <c r="C35" i="7" s="1"/>
  <c r="I35" i="7" s="1"/>
  <c r="J21" i="9"/>
  <c r="J19" i="9"/>
  <c r="C31" i="7" s="1"/>
  <c r="I31" i="7" s="1"/>
  <c r="J17" i="9"/>
  <c r="C29" i="7" s="1"/>
  <c r="I29" i="7" s="1"/>
  <c r="J15" i="9"/>
  <c r="C27" i="7" s="1"/>
  <c r="I27" i="7" s="1"/>
  <c r="J13" i="9"/>
  <c r="C25" i="7" s="1"/>
  <c r="I25" i="7" s="1"/>
  <c r="J28" i="9"/>
  <c r="C40" i="7" s="1"/>
  <c r="I40" i="7" s="1"/>
  <c r="J24" i="9"/>
  <c r="C36" i="7" s="1"/>
  <c r="I36" i="7" s="1"/>
  <c r="J20" i="9"/>
  <c r="C32" i="7" s="1"/>
  <c r="I32" i="7" s="1"/>
  <c r="J16" i="9"/>
  <c r="C28" i="7" s="1"/>
  <c r="I28" i="7" s="1"/>
  <c r="J12" i="9"/>
  <c r="J30" i="9"/>
  <c r="C42" i="7" s="1"/>
  <c r="I42" i="7" s="1"/>
  <c r="J26" i="9"/>
  <c r="C38" i="7" s="1"/>
  <c r="I38" i="7" s="1"/>
  <c r="J22" i="9"/>
  <c r="C34" i="7" s="1"/>
  <c r="I34" i="7" s="1"/>
  <c r="J18" i="9"/>
  <c r="C30" i="7" s="1"/>
  <c r="I30" i="7" s="1"/>
  <c r="J14" i="9"/>
  <c r="C26" i="7" s="1"/>
  <c r="I26" i="7" s="1"/>
  <c r="K27" i="9" l="1"/>
  <c r="D39" i="7" s="1"/>
  <c r="J39" i="7" s="1"/>
  <c r="K20" i="9"/>
  <c r="D32" i="7" s="1"/>
  <c r="J32" i="7" s="1"/>
  <c r="M29" i="9"/>
  <c r="F41" i="7" s="1"/>
  <c r="L41" i="7" s="1"/>
  <c r="K21" i="9"/>
  <c r="D33" i="7" s="1"/>
  <c r="J33" i="7" s="1"/>
  <c r="M16" i="9"/>
  <c r="F28" i="7" s="1"/>
  <c r="L28" i="7" s="1"/>
  <c r="K18" i="9"/>
  <c r="D30" i="7" s="1"/>
  <c r="J30" i="7" s="1"/>
  <c r="K22" i="9"/>
  <c r="D34" i="7" s="1"/>
  <c r="J34" i="7" s="1"/>
  <c r="L12" i="9"/>
  <c r="L11" i="9" s="1"/>
  <c r="K25" i="9"/>
  <c r="D37" i="7" s="1"/>
  <c r="J37" i="7" s="1"/>
  <c r="K16" i="9"/>
  <c r="D28" i="7" s="1"/>
  <c r="J28" i="7" s="1"/>
  <c r="L24" i="9"/>
  <c r="E36" i="7" s="1"/>
  <c r="K36" i="7" s="1"/>
  <c r="K24" i="9"/>
  <c r="D36" i="7" s="1"/>
  <c r="J36" i="7" s="1"/>
  <c r="K15" i="9"/>
  <c r="D27" i="7" s="1"/>
  <c r="J27" i="7" s="1"/>
  <c r="L25" i="9"/>
  <c r="E37" i="7" s="1"/>
  <c r="K37" i="7" s="1"/>
  <c r="K14" i="9"/>
  <c r="D26" i="7" s="1"/>
  <c r="J26" i="7" s="1"/>
  <c r="K12" i="9"/>
  <c r="D24" i="7" s="1"/>
  <c r="J24" i="7" s="1"/>
  <c r="C33" i="7"/>
  <c r="I33" i="7" s="1"/>
  <c r="J40" i="9"/>
  <c r="K29" i="9"/>
  <c r="D41" i="7" s="1"/>
  <c r="J41" i="7" s="1"/>
  <c r="K17" i="9"/>
  <c r="D29" i="7" s="1"/>
  <c r="J29" i="7" s="1"/>
  <c r="L26" i="9"/>
  <c r="E38" i="7" s="1"/>
  <c r="K38" i="7" s="1"/>
  <c r="L28" i="9"/>
  <c r="E40" i="7" s="1"/>
  <c r="K40" i="7" s="1"/>
  <c r="L21" i="9"/>
  <c r="L23" i="9"/>
  <c r="E35" i="7" s="1"/>
  <c r="K35" i="7" s="1"/>
  <c r="L14" i="9"/>
  <c r="E26" i="7" s="1"/>
  <c r="K26" i="7" s="1"/>
  <c r="L30" i="9"/>
  <c r="E42" i="7" s="1"/>
  <c r="K42" i="7" s="1"/>
  <c r="L27" i="9"/>
  <c r="E39" i="7" s="1"/>
  <c r="K39" i="7" s="1"/>
  <c r="L16" i="9"/>
  <c r="E28" i="7" s="1"/>
  <c r="K28" i="7" s="1"/>
  <c r="L13" i="9"/>
  <c r="E25" i="7" s="1"/>
  <c r="K25" i="7" s="1"/>
  <c r="L29" i="9"/>
  <c r="E41" i="7" s="1"/>
  <c r="K41" i="7" s="1"/>
  <c r="L18" i="9"/>
  <c r="E30" i="7" s="1"/>
  <c r="K30" i="7" s="1"/>
  <c r="L15" i="9"/>
  <c r="E27" i="7" s="1"/>
  <c r="K27" i="7" s="1"/>
  <c r="L31" i="9"/>
  <c r="L20" i="9"/>
  <c r="E32" i="7" s="1"/>
  <c r="K32" i="7" s="1"/>
  <c r="L17" i="9"/>
  <c r="E29" i="7" s="1"/>
  <c r="K29" i="7" s="1"/>
  <c r="L22" i="9"/>
  <c r="E34" i="7" s="1"/>
  <c r="K34" i="7" s="1"/>
  <c r="N39" i="9"/>
  <c r="M15" i="9"/>
  <c r="F27" i="7" s="1"/>
  <c r="L27" i="7" s="1"/>
  <c r="M19" i="9"/>
  <c r="F31" i="7" s="1"/>
  <c r="L31" i="7" s="1"/>
  <c r="M23" i="9"/>
  <c r="F35" i="7" s="1"/>
  <c r="L35" i="7" s="1"/>
  <c r="M22" i="9"/>
  <c r="F34" i="7" s="1"/>
  <c r="L34" i="7" s="1"/>
  <c r="C24" i="7"/>
  <c r="I24" i="7" s="1"/>
  <c r="J11" i="9"/>
  <c r="M13" i="9"/>
  <c r="F25" i="7" s="1"/>
  <c r="L25" i="7" s="1"/>
  <c r="M27" i="9"/>
  <c r="F39" i="7" s="1"/>
  <c r="L39" i="7" s="1"/>
  <c r="M24" i="9"/>
  <c r="F36" i="7" s="1"/>
  <c r="L36" i="7" s="1"/>
  <c r="M17" i="9"/>
  <c r="F29" i="7" s="1"/>
  <c r="L29" i="7" s="1"/>
  <c r="M31" i="9"/>
  <c r="M26" i="9"/>
  <c r="F38" i="7" s="1"/>
  <c r="L38" i="7" s="1"/>
  <c r="M21" i="9"/>
  <c r="M12" i="9"/>
  <c r="M28" i="9"/>
  <c r="F40" i="7" s="1"/>
  <c r="L40" i="7" s="1"/>
  <c r="M25" i="9"/>
  <c r="F37" i="7" s="1"/>
  <c r="L37" i="7" s="1"/>
  <c r="M14" i="9"/>
  <c r="F26" i="7" s="1"/>
  <c r="L26" i="7" s="1"/>
  <c r="M30" i="9"/>
  <c r="F42" i="7" s="1"/>
  <c r="L42" i="7" s="1"/>
  <c r="M18" i="9"/>
  <c r="F30" i="7" s="1"/>
  <c r="L30" i="7" s="1"/>
  <c r="B11" i="2"/>
  <c r="B10" i="2"/>
  <c r="E29" i="8"/>
  <c r="F29" i="8" s="1"/>
  <c r="C33" i="8"/>
  <c r="C32" i="8"/>
  <c r="C31" i="8"/>
  <c r="E24" i="7" l="1"/>
  <c r="K24" i="7" s="1"/>
  <c r="K40" i="9"/>
  <c r="K11" i="9"/>
  <c r="F33" i="7"/>
  <c r="L33" i="7" s="1"/>
  <c r="M40" i="9"/>
  <c r="E33" i="7"/>
  <c r="K33" i="7" s="1"/>
  <c r="L40" i="9"/>
  <c r="F24" i="7"/>
  <c r="L24" i="7" s="1"/>
  <c r="M11" i="9"/>
  <c r="G24" i="7"/>
  <c r="G25" i="7"/>
  <c r="G26" i="7"/>
  <c r="G27" i="7"/>
  <c r="G28" i="7"/>
  <c r="G29" i="7"/>
  <c r="G30" i="7"/>
  <c r="G31" i="7"/>
  <c r="G32" i="7"/>
  <c r="G33" i="7"/>
  <c r="G34" i="7"/>
  <c r="G35" i="7"/>
  <c r="G36" i="7"/>
  <c r="G37" i="7"/>
  <c r="G38" i="7"/>
  <c r="G39" i="7"/>
  <c r="G40" i="7"/>
  <c r="G41" i="7"/>
  <c r="G42" i="7"/>
  <c r="E11" i="9"/>
  <c r="F11" i="9"/>
  <c r="D11" i="9"/>
  <c r="N40" i="9" l="1"/>
  <c r="H39" i="7"/>
  <c r="M39" i="7"/>
  <c r="N39" i="7" s="1"/>
  <c r="H31" i="7"/>
  <c r="M31" i="7"/>
  <c r="N31" i="7" s="1"/>
  <c r="H38" i="7"/>
  <c r="M38" i="7"/>
  <c r="N38" i="7" s="1"/>
  <c r="H30" i="7"/>
  <c r="M30" i="7"/>
  <c r="N30" i="7" s="1"/>
  <c r="H37" i="7"/>
  <c r="M37" i="7"/>
  <c r="N37" i="7" s="1"/>
  <c r="H29" i="7"/>
  <c r="M29" i="7"/>
  <c r="N29" i="7" s="1"/>
  <c r="H36" i="7"/>
  <c r="M36" i="7"/>
  <c r="N36" i="7" s="1"/>
  <c r="H28" i="7"/>
  <c r="M28" i="7"/>
  <c r="N28" i="7" s="1"/>
  <c r="H35" i="7"/>
  <c r="M35" i="7"/>
  <c r="N35" i="7" s="1"/>
  <c r="H27" i="7"/>
  <c r="M27" i="7"/>
  <c r="N27" i="7" s="1"/>
  <c r="H42" i="7"/>
  <c r="M42" i="7"/>
  <c r="N42" i="7" s="1"/>
  <c r="H34" i="7"/>
  <c r="M34" i="7"/>
  <c r="N34" i="7" s="1"/>
  <c r="H26" i="7"/>
  <c r="M26" i="7"/>
  <c r="N26" i="7" s="1"/>
  <c r="H41" i="7"/>
  <c r="M41" i="7"/>
  <c r="N41" i="7" s="1"/>
  <c r="H33" i="7"/>
  <c r="M33" i="7"/>
  <c r="N33" i="7" s="1"/>
  <c r="H25" i="7"/>
  <c r="M25" i="7"/>
  <c r="N25" i="7" s="1"/>
  <c r="H40" i="7"/>
  <c r="M40" i="7"/>
  <c r="N40" i="7" s="1"/>
  <c r="H32" i="7"/>
  <c r="M32" i="7"/>
  <c r="N32" i="7" s="1"/>
  <c r="H24" i="7"/>
  <c r="M24" i="7"/>
  <c r="N24" i="7" s="1"/>
  <c r="C23" i="8"/>
  <c r="C22" i="8"/>
  <c r="H29" i="8"/>
  <c r="B5" i="7"/>
  <c r="B4" i="7"/>
  <c r="B20" i="7"/>
  <c r="B21" i="7" s="1"/>
  <c r="B22" i="7" s="1"/>
  <c r="I29" i="8" l="1"/>
  <c r="G31" i="8"/>
  <c r="G33" i="8"/>
  <c r="G32" i="8"/>
  <c r="O21" i="7"/>
  <c r="B23" i="7"/>
  <c r="O20" i="7"/>
  <c r="O19" i="7"/>
  <c r="O22" i="7" l="1"/>
  <c r="B24" i="7"/>
  <c r="B25" i="7" l="1"/>
  <c r="B26" i="7" l="1"/>
  <c r="O25" i="7" l="1"/>
  <c r="O24" i="7"/>
  <c r="B27" i="7"/>
  <c r="O26" i="7" l="1"/>
  <c r="B28" i="7"/>
  <c r="O27" i="7" l="1"/>
  <c r="B29" i="7"/>
  <c r="B30" i="7" l="1"/>
  <c r="O28" i="7"/>
  <c r="O29" i="7" l="1"/>
  <c r="B31" i="7"/>
  <c r="B32" i="7" l="1"/>
  <c r="O30" i="7"/>
  <c r="B33" i="7" l="1"/>
  <c r="O31" i="7"/>
  <c r="O32" i="7" l="1"/>
  <c r="B34" i="7"/>
  <c r="O33" i="7" l="1"/>
  <c r="B35" i="7"/>
  <c r="B36" i="7" l="1"/>
  <c r="O34" i="7"/>
  <c r="O35" i="7" l="1"/>
  <c r="B37" i="7"/>
  <c r="B38" i="7" l="1"/>
  <c r="O36" i="7"/>
  <c r="B39" i="7" l="1"/>
  <c r="O37" i="7"/>
  <c r="O38" i="7" l="1"/>
  <c r="B40" i="7"/>
  <c r="B41" i="7" l="1"/>
  <c r="O39" i="7"/>
  <c r="B42" i="7" l="1"/>
  <c r="O40" i="7"/>
  <c r="B43" i="7" l="1"/>
  <c r="O41" i="7"/>
  <c r="B44" i="7" l="1"/>
  <c r="O42" i="7"/>
  <c r="O44" i="7" l="1"/>
  <c r="B8" i="1" l="1"/>
  <c r="B7" i="1"/>
  <c r="B40" i="2"/>
  <c r="B16" i="2"/>
  <c r="B17" i="2"/>
  <c r="B18" i="2"/>
  <c r="B20" i="2"/>
  <c r="B21" i="2"/>
  <c r="B22" i="2"/>
  <c r="B23" i="2"/>
  <c r="B24" i="2"/>
  <c r="B25" i="2"/>
  <c r="B26" i="2"/>
  <c r="B27" i="2"/>
  <c r="B28" i="2"/>
  <c r="B29" i="2"/>
  <c r="B30" i="2"/>
  <c r="B31" i="2"/>
  <c r="B32" i="2"/>
  <c r="B33" i="2"/>
  <c r="B34" i="2"/>
  <c r="B35" i="2"/>
  <c r="B36" i="2"/>
  <c r="B37" i="2"/>
  <c r="B38" i="2"/>
  <c r="B15" i="2"/>
  <c r="B67" i="6"/>
  <c r="E43" i="11" s="1"/>
  <c r="F43" i="11" s="1"/>
  <c r="B47" i="6"/>
  <c r="E23" i="11" s="1"/>
  <c r="F23" i="11" s="1"/>
  <c r="A45" i="6"/>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G23" i="11" l="1"/>
  <c r="H23" i="11" s="1"/>
  <c r="B23" i="12"/>
  <c r="G43" i="11"/>
  <c r="H43" i="11" s="1"/>
  <c r="B43" i="12"/>
  <c r="D23" i="7"/>
  <c r="J23" i="7" s="1"/>
  <c r="E23" i="7"/>
  <c r="K23" i="7" s="1"/>
  <c r="C23" i="7"/>
  <c r="I23" i="7" s="1"/>
  <c r="G23" i="7"/>
  <c r="M23" i="7" s="1"/>
  <c r="F23" i="7"/>
  <c r="L23" i="7" s="1"/>
  <c r="C43" i="7"/>
  <c r="D43" i="7"/>
  <c r="J43" i="7" s="1"/>
  <c r="F43" i="7"/>
  <c r="L43" i="7" s="1"/>
  <c r="G43" i="7"/>
  <c r="M43" i="7" s="1"/>
  <c r="E43" i="7"/>
  <c r="K43" i="7" s="1"/>
  <c r="B39" i="2"/>
  <c r="B19" i="2"/>
  <c r="C29" i="1"/>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B7" i="2"/>
  <c r="B8" i="2" s="1"/>
  <c r="C20" i="1"/>
  <c r="C21" i="1"/>
  <c r="C19" i="1"/>
  <c r="C12" i="1"/>
  <c r="C13" i="1"/>
  <c r="C14" i="1"/>
  <c r="C15" i="1"/>
  <c r="C16" i="1"/>
  <c r="C17" i="1"/>
  <c r="C11" i="1"/>
  <c r="N23" i="7" l="1"/>
  <c r="I43" i="11"/>
  <c r="J43" i="11"/>
  <c r="I23" i="11"/>
  <c r="J23" i="11"/>
  <c r="C43" i="12"/>
  <c r="G43" i="12" s="1"/>
  <c r="D43" i="12"/>
  <c r="H43" i="12" s="1"/>
  <c r="E43" i="12"/>
  <c r="I43" i="12" s="1"/>
  <c r="F43" i="12"/>
  <c r="J43" i="12" s="1"/>
  <c r="C22" i="1"/>
  <c r="E23" i="12"/>
  <c r="I23" i="12" s="1"/>
  <c r="F23" i="12"/>
  <c r="J23" i="12" s="1"/>
  <c r="C23" i="12"/>
  <c r="G23" i="12" s="1"/>
  <c r="D23" i="12"/>
  <c r="H23" i="12" s="1"/>
  <c r="H45" i="11"/>
  <c r="C36" i="2"/>
  <c r="D36" i="2" s="1"/>
  <c r="C34" i="2"/>
  <c r="D34" i="2" s="1"/>
  <c r="C24" i="2"/>
  <c r="D24" i="2" s="1"/>
  <c r="C25" i="2"/>
  <c r="D25" i="2" s="1"/>
  <c r="I43" i="7"/>
  <c r="H43" i="7"/>
  <c r="M45" i="7"/>
  <c r="H23" i="7"/>
  <c r="C32" i="2"/>
  <c r="D32" i="2" s="1"/>
  <c r="C15" i="2"/>
  <c r="D15" i="2" s="1"/>
  <c r="C30" i="2"/>
  <c r="D30" i="2" s="1"/>
  <c r="C31" i="2"/>
  <c r="D31" i="2" s="1"/>
  <c r="C35" i="2"/>
  <c r="D35" i="2" s="1"/>
  <c r="C26" i="2"/>
  <c r="D26" i="2" s="1"/>
  <c r="C27" i="2"/>
  <c r="D27" i="2" s="1"/>
  <c r="C28" i="2"/>
  <c r="D28" i="2" s="1"/>
  <c r="C17" i="2"/>
  <c r="D17" i="2" s="1"/>
  <c r="C20" i="2"/>
  <c r="D20" i="2" s="1"/>
  <c r="C40" i="2"/>
  <c r="D40" i="2" s="1"/>
  <c r="C29" i="2"/>
  <c r="D29" i="2" s="1"/>
  <c r="C23" i="2"/>
  <c r="D23" i="2" s="1"/>
  <c r="C39" i="2"/>
  <c r="D39" i="2" s="1"/>
  <c r="C21" i="2"/>
  <c r="D21" i="2" s="1"/>
  <c r="C22" i="2"/>
  <c r="D22" i="2" s="1"/>
  <c r="C37" i="2"/>
  <c r="D37" i="2" s="1"/>
  <c r="C38" i="2"/>
  <c r="D38" i="2" s="1"/>
  <c r="C18" i="2"/>
  <c r="D18" i="2" s="1"/>
  <c r="C16" i="2"/>
  <c r="D16" i="2" s="1"/>
  <c r="C33" i="2"/>
  <c r="D33" i="2" s="1"/>
  <c r="C19" i="2"/>
  <c r="D19" i="2" s="1"/>
  <c r="A30" i="1"/>
  <c r="A31" i="1" s="1"/>
  <c r="A32" i="1" s="1"/>
  <c r="A33" i="1" s="1"/>
  <c r="A34" i="1" s="1"/>
  <c r="A35" i="1" s="1"/>
  <c r="C35" i="1" s="1"/>
  <c r="B22" i="1"/>
  <c r="G12" i="1"/>
  <c r="G14" i="1"/>
  <c r="G15" i="1"/>
  <c r="G16" i="1"/>
  <c r="G17" i="1"/>
  <c r="G18" i="1"/>
  <c r="G20" i="1"/>
  <c r="G21" i="1"/>
  <c r="G11" i="1"/>
  <c r="F19" i="1"/>
  <c r="E19" i="1"/>
  <c r="F13" i="1"/>
  <c r="E13" i="1"/>
  <c r="B199" i="4"/>
  <c r="B183" i="4"/>
  <c r="I179" i="4"/>
  <c r="H179" i="4"/>
  <c r="G179" i="4"/>
  <c r="I177" i="4"/>
  <c r="H177" i="4"/>
  <c r="G177" i="4"/>
  <c r="I176" i="4"/>
  <c r="H176" i="4"/>
  <c r="G176" i="4"/>
  <c r="I175" i="4"/>
  <c r="H175" i="4"/>
  <c r="G175" i="4"/>
  <c r="I173" i="4"/>
  <c r="H173" i="4"/>
  <c r="G173" i="4"/>
  <c r="I172" i="4"/>
  <c r="H172" i="4"/>
  <c r="G172" i="4"/>
  <c r="I171" i="4"/>
  <c r="H171" i="4"/>
  <c r="G171" i="4"/>
  <c r="I170" i="4"/>
  <c r="H170" i="4"/>
  <c r="G170" i="4"/>
  <c r="I169" i="4"/>
  <c r="H169" i="4"/>
  <c r="G169" i="4"/>
  <c r="I168" i="4"/>
  <c r="H168" i="4"/>
  <c r="G168" i="4"/>
  <c r="E168" i="4"/>
  <c r="E161" i="4"/>
  <c r="D160" i="4"/>
  <c r="E159" i="4"/>
  <c r="E173" i="4" s="1"/>
  <c r="E158" i="4"/>
  <c r="E157" i="4"/>
  <c r="E156" i="4"/>
  <c r="E155" i="4"/>
  <c r="E154" i="4"/>
  <c r="E153" i="4"/>
  <c r="E152" i="4"/>
  <c r="D151" i="4"/>
  <c r="E151" i="4" s="1"/>
  <c r="E150" i="4"/>
  <c r="E149" i="4"/>
  <c r="E148" i="4"/>
  <c r="E147" i="4"/>
  <c r="E146" i="4"/>
  <c r="E145" i="4"/>
  <c r="D144" i="4"/>
  <c r="E144" i="4" s="1"/>
  <c r="D143" i="4"/>
  <c r="E143" i="4" s="1"/>
  <c r="E142" i="4"/>
  <c r="E141" i="4"/>
  <c r="D140" i="4"/>
  <c r="E140" i="4" s="1"/>
  <c r="E139" i="4"/>
  <c r="E137" i="4"/>
  <c r="E136" i="4"/>
  <c r="E133" i="4"/>
  <c r="E169" i="4" s="1"/>
  <c r="E124" i="4"/>
  <c r="E123" i="4"/>
  <c r="E122" i="4"/>
  <c r="E121" i="4"/>
  <c r="E32" i="8" s="1"/>
  <c r="F32" i="8" s="1"/>
  <c r="H32" i="8" s="1"/>
  <c r="I32" i="8" s="1"/>
  <c r="E120" i="4"/>
  <c r="E119" i="4"/>
  <c r="E118" i="4"/>
  <c r="E117" i="4"/>
  <c r="E116" i="4"/>
  <c r="E115" i="4"/>
  <c r="E114" i="4"/>
  <c r="E113" i="4"/>
  <c r="E112" i="4"/>
  <c r="E111" i="4"/>
  <c r="E110" i="4"/>
  <c r="E109" i="4"/>
  <c r="E108" i="4"/>
  <c r="E107" i="4"/>
  <c r="B106" i="4"/>
  <c r="E106" i="4" s="1"/>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1" i="4"/>
  <c r="E70" i="4"/>
  <c r="E69" i="4"/>
  <c r="E68" i="4"/>
  <c r="E67" i="4"/>
  <c r="E66" i="4"/>
  <c r="E65" i="4"/>
  <c r="E64" i="4"/>
  <c r="E63" i="4"/>
  <c r="E62" i="4"/>
  <c r="E61" i="4"/>
  <c r="E60" i="4"/>
  <c r="E59" i="4"/>
  <c r="B58" i="4"/>
  <c r="E58" i="4" s="1"/>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B19" i="4"/>
  <c r="E19" i="4" s="1"/>
  <c r="B18" i="4"/>
  <c r="E18" i="4" s="1"/>
  <c r="B17" i="4"/>
  <c r="E17" i="4" s="1"/>
  <c r="E16" i="4"/>
  <c r="E15" i="4"/>
  <c r="E14" i="4"/>
  <c r="E13" i="4"/>
  <c r="B12" i="4"/>
  <c r="E12" i="4" s="1"/>
  <c r="E11" i="4"/>
  <c r="E10" i="4"/>
  <c r="E9" i="4"/>
  <c r="E8" i="4"/>
  <c r="E7" i="4"/>
  <c r="I45" i="11" l="1"/>
  <c r="C15" i="10" s="1"/>
  <c r="C16" i="10" s="1"/>
  <c r="N43" i="7"/>
  <c r="O43" i="7" s="1"/>
  <c r="L23" i="12"/>
  <c r="M23" i="12" s="1"/>
  <c r="J45" i="11"/>
  <c r="E31" i="8"/>
  <c r="F31" i="8" s="1"/>
  <c r="E125" i="4"/>
  <c r="E130" i="4" s="1"/>
  <c r="H174" i="4"/>
  <c r="H178" i="4" s="1"/>
  <c r="E33" i="8"/>
  <c r="F33" i="8" s="1"/>
  <c r="H33" i="8" s="1"/>
  <c r="I33" i="8" s="1"/>
  <c r="I174" i="4"/>
  <c r="I178" i="4" s="1"/>
  <c r="E172" i="4"/>
  <c r="G174" i="4"/>
  <c r="G178" i="4" s="1"/>
  <c r="L43" i="12"/>
  <c r="M43" i="12" s="1"/>
  <c r="I45" i="7"/>
  <c r="D41" i="2"/>
  <c r="C20" i="10" s="1"/>
  <c r="C41" i="2"/>
  <c r="P20" i="1"/>
  <c r="Q20" i="1"/>
  <c r="R20" i="1"/>
  <c r="O20" i="1"/>
  <c r="N20" i="1"/>
  <c r="N21" i="1"/>
  <c r="O21" i="1"/>
  <c r="P21" i="1"/>
  <c r="Q21" i="1"/>
  <c r="R21" i="1"/>
  <c r="P18" i="1"/>
  <c r="Q18" i="1"/>
  <c r="R18" i="1"/>
  <c r="N18" i="1"/>
  <c r="O18" i="1"/>
  <c r="P16" i="1"/>
  <c r="Q16" i="1"/>
  <c r="R16" i="1"/>
  <c r="N16" i="1"/>
  <c r="O16" i="1"/>
  <c r="N15" i="1"/>
  <c r="O15" i="1"/>
  <c r="P15" i="1"/>
  <c r="Q15" i="1"/>
  <c r="R15" i="1"/>
  <c r="P14" i="1"/>
  <c r="Q14" i="1"/>
  <c r="N14" i="1"/>
  <c r="R14" i="1"/>
  <c r="O14" i="1"/>
  <c r="O17" i="1"/>
  <c r="P17" i="1"/>
  <c r="N17" i="1"/>
  <c r="Q17" i="1"/>
  <c r="R17" i="1"/>
  <c r="N11" i="1"/>
  <c r="O11" i="1"/>
  <c r="P11" i="1"/>
  <c r="Q11" i="1"/>
  <c r="R11" i="1"/>
  <c r="P12" i="1"/>
  <c r="Q12" i="1"/>
  <c r="R12" i="1"/>
  <c r="O12" i="1"/>
  <c r="N12" i="1"/>
  <c r="G13" i="1"/>
  <c r="G19" i="1"/>
  <c r="E138" i="4"/>
  <c r="E175" i="4" s="1"/>
  <c r="E127" i="4"/>
  <c r="H180" i="4"/>
  <c r="E174" i="4"/>
  <c r="M45" i="12" l="1"/>
  <c r="C12" i="10" s="1"/>
  <c r="C13" i="10" s="1"/>
  <c r="E128" i="4"/>
  <c r="E131" i="4"/>
  <c r="G180" i="4"/>
  <c r="E129" i="4"/>
  <c r="E126" i="4"/>
  <c r="E132" i="4" s="1"/>
  <c r="I180" i="4"/>
  <c r="F35" i="8"/>
  <c r="H31" i="8"/>
  <c r="I31" i="8" s="1"/>
  <c r="O23" i="7"/>
  <c r="O45" i="7" s="1"/>
  <c r="C9" i="10" s="1"/>
  <c r="C10" i="10" s="1"/>
  <c r="N45" i="7"/>
  <c r="O19" i="1"/>
  <c r="P19" i="1"/>
  <c r="Q19" i="1"/>
  <c r="R19" i="1"/>
  <c r="N19" i="1"/>
  <c r="N13" i="1"/>
  <c r="O13" i="1"/>
  <c r="P13" i="1"/>
  <c r="Q13" i="1"/>
  <c r="R13" i="1"/>
  <c r="B33" i="1" l="1"/>
  <c r="C33" i="1" s="1"/>
  <c r="B32" i="1"/>
  <c r="C32" i="1" s="1"/>
  <c r="E163" i="4"/>
  <c r="E177" i="4" s="1"/>
  <c r="E135" i="4"/>
  <c r="E134" i="4"/>
  <c r="E170" i="4" s="1"/>
  <c r="E164" i="4"/>
  <c r="E178" i="4"/>
  <c r="E162" i="4"/>
  <c r="E176" i="4" s="1"/>
  <c r="B31" i="1"/>
  <c r="C31" i="1" s="1"/>
  <c r="B30" i="1"/>
  <c r="C30" i="1" s="1"/>
  <c r="I35" i="8"/>
  <c r="C18" i="10" s="1"/>
  <c r="C19" i="10" s="1"/>
  <c r="C21" i="10" s="1"/>
  <c r="H35" i="8"/>
  <c r="B34" i="1"/>
  <c r="C34" i="1" s="1"/>
  <c r="E160" i="4"/>
  <c r="E179" i="4" s="1"/>
  <c r="E180" i="4" l="1"/>
  <c r="C36" i="1"/>
  <c r="C5" i="10" s="1"/>
  <c r="C6" i="10" s="1"/>
  <c r="C23" i="10" s="1"/>
  <c r="B36" i="1"/>
  <c r="E166" i="4"/>
  <c r="C24" i="10" l="1"/>
</calcChain>
</file>

<file path=xl/sharedStrings.xml><?xml version="1.0" encoding="utf-8"?>
<sst xmlns="http://schemas.openxmlformats.org/spreadsheetml/2006/main" count="1012" uniqueCount="711">
  <si>
    <t>Total</t>
  </si>
  <si>
    <t>in 2019$</t>
  </si>
  <si>
    <t>Build O&amp;M Costs for Project Area Per Year (with project implementation)</t>
  </si>
  <si>
    <t>Project Cost Breakdown</t>
  </si>
  <si>
    <t xml:space="preserve">Total </t>
  </si>
  <si>
    <t>Line Item to match Schedule</t>
  </si>
  <si>
    <t>Pre-Design Study</t>
  </si>
  <si>
    <t>Design</t>
  </si>
  <si>
    <t>Design Administration</t>
  </si>
  <si>
    <t>ROW Acquisition</t>
  </si>
  <si>
    <t>ROW</t>
  </si>
  <si>
    <t xml:space="preserve">Environmental </t>
  </si>
  <si>
    <t>Env</t>
  </si>
  <si>
    <t>Streetlights and Signals</t>
  </si>
  <si>
    <t>Utilities</t>
  </si>
  <si>
    <t>T2050 Prior Rights Fee</t>
  </si>
  <si>
    <t>throughout length of the project</t>
  </si>
  <si>
    <t>Testing and Materials</t>
  </si>
  <si>
    <t>Construction</t>
  </si>
  <si>
    <t>Utility Adjustments</t>
  </si>
  <si>
    <t>Approvals</t>
  </si>
  <si>
    <t>CD</t>
  </si>
  <si>
    <t>STXXXXXXXX</t>
  </si>
  <si>
    <t xml:space="preserve">Q.S. </t>
  </si>
  <si>
    <t>Date</t>
  </si>
  <si>
    <t>Qty</t>
  </si>
  <si>
    <t>Unit</t>
  </si>
  <si>
    <t>Unit Cost</t>
  </si>
  <si>
    <t>Total Cost 18/19</t>
  </si>
  <si>
    <t>Total Cost 19/20</t>
  </si>
  <si>
    <t>Total Cost 20/21</t>
  </si>
  <si>
    <t>Total Cost 21/22</t>
  </si>
  <si>
    <t>Total Cost 22/23</t>
  </si>
  <si>
    <t>REG CORNER ADA RAMP</t>
  </si>
  <si>
    <t>EA</t>
  </si>
  <si>
    <t>LIMITED ADA RAMP</t>
  </si>
  <si>
    <t>DUAL ADA RAMP</t>
  </si>
  <si>
    <t>MIDBLOCK RAMP</t>
  </si>
  <si>
    <t>RESIDENTIAL STREET ADA RAMPS</t>
  </si>
  <si>
    <t>TRUNCATED DOMES</t>
  </si>
  <si>
    <t>SF</t>
  </si>
  <si>
    <t>SUBGRADE PREPARATION</t>
  </si>
  <si>
    <t>SY</t>
  </si>
  <si>
    <t>EARTHWORK</t>
  </si>
  <si>
    <t>CY</t>
  </si>
  <si>
    <t>AC PAVEMENT (SURFACE COURSE)</t>
  </si>
  <si>
    <t>Ton</t>
  </si>
  <si>
    <t>AC PAVEMENT (BASE COURSE)</t>
  </si>
  <si>
    <t>SURFACE TREATMENT (MICRO/SLURRY)</t>
  </si>
  <si>
    <t>TACK COAT</t>
  </si>
  <si>
    <t>AGGREGATE BASE COURSE</t>
  </si>
  <si>
    <t>RUBBERIZED ASPHALT CONCRETE BASE COURSE</t>
  </si>
  <si>
    <t>AC PAVEMENT &amp; BASE</t>
  </si>
  <si>
    <t>12.5 KV POLE RELOCATIONS</t>
  </si>
  <si>
    <t>17' CATCH BASIN, REMOVE EXISTING</t>
  </si>
  <si>
    <t>3' WALK BEHIND SIDEWALK</t>
  </si>
  <si>
    <t>5 GALLON SHRUBS</t>
  </si>
  <si>
    <t>8" DIP Waterline</t>
  </si>
  <si>
    <t>LF</t>
  </si>
  <si>
    <t>ADJUST ELECTRICAL BOX</t>
  </si>
  <si>
    <t>ADJUST IRRIGATION BOX</t>
  </si>
  <si>
    <t>ALLEY ENTRANCE</t>
  </si>
  <si>
    <t>ARCHEOLOGY TRENCHING</t>
  </si>
  <si>
    <t>ASPHALT REMOVAL</t>
  </si>
  <si>
    <t>BOX CULVERT</t>
  </si>
  <si>
    <t>BOX TREE 24"</t>
  </si>
  <si>
    <t>BRIDGE, COMPLET W/CHNL, ETC (PER SF DECK) (I-BEAM BRIDGE)</t>
  </si>
  <si>
    <t>BRIDGE, COMPLET W/CHNL, ETC (PER SF DECK) (DECK SLAB BRIDGE)</t>
  </si>
  <si>
    <t>BUS BAY</t>
  </si>
  <si>
    <t>BUS SHELTER</t>
  </si>
  <si>
    <t>BUS BENCH</t>
  </si>
  <si>
    <t>BUS TRASH CAN</t>
  </si>
  <si>
    <t xml:space="preserve">CATCH BASIN </t>
  </si>
  <si>
    <r>
      <t xml:space="preserve">CATCH BASIN PIPE </t>
    </r>
    <r>
      <rPr>
        <sz val="8"/>
        <color rgb="FFFF0000"/>
        <rFont val="Comic Sans MS"/>
        <family val="4"/>
      </rPr>
      <t>(See chart below)</t>
    </r>
  </si>
  <si>
    <t>CLEAR AND GRUB SITE</t>
  </si>
  <si>
    <t>CONCRETE APRONS</t>
  </si>
  <si>
    <t>CONCRETE DRIVEWAY ENTRANCE</t>
  </si>
  <si>
    <t>CONCRETE MEDIAN NOSE</t>
  </si>
  <si>
    <t>CRACK SEAL</t>
  </si>
  <si>
    <t>DECOMPOSED GRANITE</t>
  </si>
  <si>
    <t>DECOMPOSED GRANITE FOR MAINTENANCE ROAD</t>
  </si>
  <si>
    <t>FILL</t>
  </si>
  <si>
    <t>FOUNDATION FOR SIGN POST</t>
  </si>
  <si>
    <t>GUARDRAIL</t>
  </si>
  <si>
    <t>GRADING</t>
  </si>
  <si>
    <t>LS</t>
  </si>
  <si>
    <t>HAWK SIGNAL</t>
  </si>
  <si>
    <t>HEADWALL INLET</t>
  </si>
  <si>
    <t>INSTALL RETAINING WALL WITH HAND RAIL</t>
  </si>
  <si>
    <t>IRRIGATION MODIFY</t>
  </si>
  <si>
    <t>IRRIGATION PIPE</t>
  </si>
  <si>
    <t>LANDSCAPING ( INCL PLANTS, IRRIG, GRANITE, ETC.)</t>
  </si>
  <si>
    <t>LANDSCAPE CONTROLLER AND REMOTE CONTROL</t>
  </si>
  <si>
    <t>LANDSCAPE WALL</t>
  </si>
  <si>
    <t>MANHOLE ADJUST</t>
  </si>
  <si>
    <t>MICROSEAL</t>
  </si>
  <si>
    <t>MILLING</t>
  </si>
  <si>
    <t>MULTI-USE PATH (DECOMPOSED GRANITE 3" THICK)</t>
  </si>
  <si>
    <t>MULTI-USE PATH (4" CONCRETE)</t>
  </si>
  <si>
    <t>OBLITERATING EXISTING PAVEMENT MARKINGS</t>
  </si>
  <si>
    <t>OVERLAY (1.5")</t>
  </si>
  <si>
    <t>PAVEMENT MARKING - SYMBOL</t>
  </si>
  <si>
    <t>PAVEMENT MARKING - WHITE</t>
  </si>
  <si>
    <t>PAVEMENT MARKING - YELLOW</t>
  </si>
  <si>
    <t>POWER POLE</t>
  </si>
  <si>
    <t>RAPID FLASHING BEACON</t>
  </si>
  <si>
    <t>REGULATION SIGN PANELS</t>
  </si>
  <si>
    <t>RELOCATE CHAIN LINK/WOOD FENCE</t>
  </si>
  <si>
    <t>RELOCATE EXISTING MAILBOX</t>
  </si>
  <si>
    <t>RELOCATE FIRE HYRANT</t>
  </si>
  <si>
    <t>RELOCATE SLIDING GATE</t>
  </si>
  <si>
    <t>REMOVE CHAIN LINK FENCE</t>
  </si>
  <si>
    <t>REMOVE CONCRETE D/W, S/W, VG, SLAB, ETC.</t>
  </si>
  <si>
    <t>REMOVE DECORATIVE PAVERS</t>
  </si>
  <si>
    <t>REMOVE EXISTING CATCH BASIN</t>
  </si>
  <si>
    <t>REMOVE EXISTING MANHOLE AND BACKFILL</t>
  </si>
  <si>
    <t>REMOVE VERT CURB &amp; GUTTER, SINGLE CURB</t>
  </si>
  <si>
    <t>REMOVE/REPLACE SPRINKLER HEADS</t>
  </si>
  <si>
    <t>REMOVE STRUCTURE/BACKFILL AND COMPACT</t>
  </si>
  <si>
    <t>RETAINING WALL</t>
  </si>
  <si>
    <t>RETAINING WALL WITH HANDRAIL</t>
  </si>
  <si>
    <t>ROLL CURB &amp; GUTTER</t>
  </si>
  <si>
    <t>SCUPPER</t>
  </si>
  <si>
    <t>SCUPPER WITH RAILING</t>
  </si>
  <si>
    <t>SIDEWALK  4FT LOCAL STREET (&lt;1000SF $12)</t>
  </si>
  <si>
    <t>SIDEWALK  5FT COLLECTOR STREET  (&lt;1000SF $14)</t>
  </si>
  <si>
    <t>SIDEWALK  6FT MAJOR STREET  (&lt;1000SF $16)</t>
  </si>
  <si>
    <t>SIGN POST (P-1)(PERFORATED)(SINGLE)</t>
  </si>
  <si>
    <t>SINGLE CURB</t>
  </si>
  <si>
    <t>SITE FURNISHING UPGRADES</t>
  </si>
  <si>
    <t>SLURRY SEAL</t>
  </si>
  <si>
    <t>SRP IRRIGATION MANHOLE</t>
  </si>
  <si>
    <t>SRP IRRIGATION PIPE</t>
  </si>
  <si>
    <t>STAMPED ASPHALT</t>
  </si>
  <si>
    <t>STORM DRAIN MANHOLES - 500 FT SPACING</t>
  </si>
  <si>
    <t>STORM DRAIN CONNECT TO MANHOLE</t>
  </si>
  <si>
    <r>
      <t xml:space="preserve">STORM DRAIN PIPE </t>
    </r>
    <r>
      <rPr>
        <sz val="8"/>
        <color rgb="FFFF0000"/>
        <rFont val="Comic Sans MS"/>
        <family val="4"/>
      </rPr>
      <t>(See chart below)</t>
    </r>
  </si>
  <si>
    <t>STREETLIGHT - CONTINGENCIES</t>
  </si>
  <si>
    <t>STREETLIGHT - REMOVE/REPLACE WITH LED</t>
  </si>
  <si>
    <t>STREETLIGHT TRENCHING/POWER/J-BOX</t>
  </si>
  <si>
    <t>SURVEY/UTILITY &amp; ROW MAPPING/CONST DOCS 30% ROLL PLOT</t>
  </si>
  <si>
    <t xml:space="preserve">TRAFFIC SIGNAL INTERSECTION </t>
  </si>
  <si>
    <t>TRAFFIC SIGNALS/BOX/LOOPS - Per Corner</t>
  </si>
  <si>
    <t>TRAFFIC SIGNAL RECONFIGURE</t>
  </si>
  <si>
    <t>TREE REMOVAL</t>
  </si>
  <si>
    <t>TRENCH FRAMES &amp; GATED COVERS</t>
  </si>
  <si>
    <t>UNDERGROUND 69KV/12KV POWER LINES</t>
  </si>
  <si>
    <t>VALLEY GUTTER</t>
  </si>
  <si>
    <t>VALVE BOX - WATER/IRRIGATION</t>
  </si>
  <si>
    <t>VERTICLE CURB &amp; GUTTER</t>
  </si>
  <si>
    <t>WATER MANHOLE ADJUSTMENT</t>
  </si>
  <si>
    <t>WATER METER INSTALLATION</t>
  </si>
  <si>
    <t>WATER METER RELOCATE</t>
  </si>
  <si>
    <t>WROUGHT IRON FENCE AND SLIDING GATE</t>
  </si>
  <si>
    <t>INSTALL RAISED MEDIAN (150 ft length median)</t>
  </si>
  <si>
    <t>MILL &amp; OVERLAY</t>
  </si>
  <si>
    <t>MI</t>
  </si>
  <si>
    <t>INSTALL FIBER OPTIC CABLE</t>
  </si>
  <si>
    <t>INSTALL PERMANENT DRIVER FEEDBACK SIGNS</t>
  </si>
  <si>
    <t>SWPP Allowance (.7%)</t>
  </si>
  <si>
    <t>Misc Removal and other work (2%)</t>
  </si>
  <si>
    <t>Mobilization (0% Local or Collector, 2% Major)</t>
  </si>
  <si>
    <r>
      <t xml:space="preserve">Traffic Control/Police Officer </t>
    </r>
    <r>
      <rPr>
        <sz val="8"/>
        <color rgb="FFFF0000"/>
        <rFont val="Comic Sans MS"/>
        <family val="4"/>
      </rPr>
      <t>(1% Local, 4% collector, 5% major)</t>
    </r>
  </si>
  <si>
    <r>
      <t xml:space="preserve">Allowance for Extra Work </t>
    </r>
    <r>
      <rPr>
        <sz val="8"/>
        <color rgb="FFFF0000"/>
        <rFont val="Comic Sans MS"/>
        <family val="4"/>
      </rPr>
      <t>(0-10% of subtotal depending on site conditions)</t>
    </r>
  </si>
  <si>
    <t>Contingency (20%)</t>
  </si>
  <si>
    <t>Total Project Construction Cost</t>
  </si>
  <si>
    <t>Pre-Design/Study</t>
  </si>
  <si>
    <t>15% of Construction</t>
  </si>
  <si>
    <t>DCM Design Administration Fee</t>
  </si>
  <si>
    <t>12% of Construction</t>
  </si>
  <si>
    <t>APS/SRP Design Fee (per mile / per side)</t>
  </si>
  <si>
    <t>APS Construction Fee (per mile/ per side)</t>
  </si>
  <si>
    <t>2% of Construction</t>
  </si>
  <si>
    <t>ADOT Design Review Fee (per segment)</t>
  </si>
  <si>
    <r>
      <t xml:space="preserve">PIO </t>
    </r>
    <r>
      <rPr>
        <sz val="8"/>
        <color rgb="FFFF0000"/>
        <rFont val="Comic Sans MS"/>
        <family val="4"/>
      </rPr>
      <t>(See List Below)</t>
    </r>
  </si>
  <si>
    <t>Proj Division</t>
  </si>
  <si>
    <t>Procurement - Design</t>
  </si>
  <si>
    <t xml:space="preserve">Project Handoff Admin - TPP/ENV/UTIL </t>
  </si>
  <si>
    <t>State Land Acquisition</t>
  </si>
  <si>
    <t>State Land Admin per property of State Land</t>
  </si>
  <si>
    <t>ROW Acquisition per square foot of land</t>
  </si>
  <si>
    <t>Appraisal per property</t>
  </si>
  <si>
    <t>Appraisal Admin per property</t>
  </si>
  <si>
    <t>Phase 1 Environmental per property</t>
  </si>
  <si>
    <t>Title Service Reports per property</t>
  </si>
  <si>
    <t>Title Service Legals/Deeds per property</t>
  </si>
  <si>
    <t>Real Estate Admin per property  (Collector, Major)</t>
  </si>
  <si>
    <t>Real Estate Admin per property (Local)</t>
  </si>
  <si>
    <t>Real Estate TCE Charge for Federal Aid projects</t>
  </si>
  <si>
    <t>ROW Fee Title</t>
  </si>
  <si>
    <t>ROW Easements (Local)</t>
  </si>
  <si>
    <t>ROW Federal Aid Clearance</t>
  </si>
  <si>
    <t>Temporary Construction Easement</t>
  </si>
  <si>
    <t>Environmental Monitoring/Archeology ($25K Local, $50K Collector, $100K Major) Use unless the Environmental section submits an estimate</t>
  </si>
  <si>
    <t>Job</t>
  </si>
  <si>
    <r>
      <t>DCM Construction Administration Fee</t>
    </r>
    <r>
      <rPr>
        <sz val="8"/>
        <color rgb="FFFF0000"/>
        <rFont val="Comic Sans MS"/>
        <family val="4"/>
      </rPr>
      <t xml:space="preserve"> (See list below)</t>
    </r>
  </si>
  <si>
    <t>Proj Type</t>
  </si>
  <si>
    <t>Testing &amp; Materials (1%)</t>
  </si>
  <si>
    <t>1% of Construction</t>
  </si>
  <si>
    <t>5% of Construction</t>
  </si>
  <si>
    <t>Utility Inspection</t>
  </si>
  <si>
    <t xml:space="preserve">Inflation Increase per Year </t>
  </si>
  <si>
    <t>Project Grand Total</t>
  </si>
  <si>
    <t>Use the figures below to fill in Project Number Request form for Fiscal</t>
  </si>
  <si>
    <t>Fiscal Year the work will be done - Use the correct column for the work below to calculate the total project cost.</t>
  </si>
  <si>
    <t>GL</t>
  </si>
  <si>
    <t>Design (Consultant Contract)</t>
  </si>
  <si>
    <t>Design Admin (Includes DCM, PIO, Design Procurement, APS/SRP Design Fee, TPP staff time)</t>
  </si>
  <si>
    <t>ROW (Acquisition/Adm)</t>
  </si>
  <si>
    <t>Environmental</t>
  </si>
  <si>
    <t>Cons Admin (Includes DCM, Construction Procurement, Utility Inspection, ADOT Review Fee)</t>
  </si>
  <si>
    <t>Construction Admin Fee by project type</t>
  </si>
  <si>
    <t>%</t>
  </si>
  <si>
    <t>Taper</t>
  </si>
  <si>
    <t>Major Street</t>
  </si>
  <si>
    <t>Speed Limit</t>
  </si>
  <si>
    <t>Formula</t>
  </si>
  <si>
    <t>ASPHALT</t>
  </si>
  <si>
    <t>ABC</t>
  </si>
  <si>
    <t>Bridges</t>
  </si>
  <si>
    <t>40 or Under</t>
  </si>
  <si>
    <t>L = WS^2/60</t>
  </si>
  <si>
    <t>Surface</t>
  </si>
  <si>
    <t>Base</t>
  </si>
  <si>
    <t>Storm Sewers</t>
  </si>
  <si>
    <t>45 or Over</t>
  </si>
  <si>
    <t>L = WS</t>
  </si>
  <si>
    <t>Drainage Channels/Basins</t>
  </si>
  <si>
    <t>Local Drainage</t>
  </si>
  <si>
    <t>Lane Width and Taper Length Needed</t>
  </si>
  <si>
    <t>Street Modernization</t>
  </si>
  <si>
    <t>10'</t>
  </si>
  <si>
    <t>11'</t>
  </si>
  <si>
    <t>12'</t>
  </si>
  <si>
    <t>Landscape Retrofit</t>
  </si>
  <si>
    <t>Screen Walls</t>
  </si>
  <si>
    <t>Sidewalks</t>
  </si>
  <si>
    <t>Bikeways</t>
  </si>
  <si>
    <t>Bottleneck Removal</t>
  </si>
  <si>
    <t>Pedestrian Bridges/Tunnels</t>
  </si>
  <si>
    <t>Traffic Calming</t>
  </si>
  <si>
    <t>Water Projects</t>
  </si>
  <si>
    <t>Area of a Triangle</t>
  </si>
  <si>
    <t>PIO Charges per project Type</t>
  </si>
  <si>
    <t>A = ab/2</t>
  </si>
  <si>
    <t>where ab meets at the 90 degree angle</t>
  </si>
  <si>
    <t>Not Needed</t>
  </si>
  <si>
    <t>Sidewalks/St. Mods</t>
  </si>
  <si>
    <t>Collector/Local St</t>
  </si>
  <si>
    <t>12" Storm Drain Pipe</t>
  </si>
  <si>
    <t>Lin. Ft.</t>
  </si>
  <si>
    <t>CATCH BASIN PIPE (12")</t>
  </si>
  <si>
    <t>15" Storm Drain Pipe</t>
  </si>
  <si>
    <t>CATCH BASIN PIPE (15")</t>
  </si>
  <si>
    <t>18" Storm Drain Pipe</t>
  </si>
  <si>
    <t>CATCH BASIN PIPE (18")</t>
  </si>
  <si>
    <t>24" Storm Drain Pipe</t>
  </si>
  <si>
    <t>CATCH BASIN PIPE (24")</t>
  </si>
  <si>
    <t>30" Storm Drain Pipe</t>
  </si>
  <si>
    <t>CATCH BASIN PIPE (30")</t>
  </si>
  <si>
    <t>36" Storm Drain Pipe</t>
  </si>
  <si>
    <t>42" Storm Drain Pipe</t>
  </si>
  <si>
    <t>48" Storm Drain Pipe</t>
  </si>
  <si>
    <t>54" Storm Drain Pipe</t>
  </si>
  <si>
    <t>Project Task</t>
  </si>
  <si>
    <t>Jan-March</t>
  </si>
  <si>
    <t>April-June</t>
  </si>
  <si>
    <t>July-Sept</t>
  </si>
  <si>
    <t>Oct-Dec</t>
  </si>
  <si>
    <t>July-Sep</t>
  </si>
  <si>
    <t>Prepare Preliminary DCR</t>
  </si>
  <si>
    <t>Prepare Final DCR</t>
  </si>
  <si>
    <t>Prepare 60% Plans</t>
  </si>
  <si>
    <t>Prepare 95% Plans</t>
  </si>
  <si>
    <t>Conduct Environmental Surveys</t>
  </si>
  <si>
    <t>Prepare Preliminary CatEx</t>
  </si>
  <si>
    <t>Prepare Final CatEx</t>
  </si>
  <si>
    <t>Conduct Initial Utility Actions</t>
  </si>
  <si>
    <t xml:space="preserve">Utility Clearance </t>
  </si>
  <si>
    <t>Conduct Initial ROW Actions</t>
  </si>
  <si>
    <t>ROW Clearance</t>
  </si>
  <si>
    <t xml:space="preserve">Council Approval </t>
  </si>
  <si>
    <t>Bid Package Approvals</t>
  </si>
  <si>
    <t xml:space="preserve">Obligate Funds </t>
  </si>
  <si>
    <t>Wait for Federal Authorization</t>
  </si>
  <si>
    <t xml:space="preserve">Advertise for Construction </t>
  </si>
  <si>
    <t>Mill and Overlay</t>
  </si>
  <si>
    <t>Intersection Reconstruction</t>
  </si>
  <si>
    <t>Center Median</t>
  </si>
  <si>
    <t>Install HAWKs</t>
  </si>
  <si>
    <t>Install Streelighting</t>
  </si>
  <si>
    <t>Install Fiber</t>
  </si>
  <si>
    <t>Install Progression Speed Signs</t>
  </si>
  <si>
    <t>Start month-year</t>
  </si>
  <si>
    <t>End month-year</t>
  </si>
  <si>
    <t>Duration (months)</t>
  </si>
  <si>
    <t xml:space="preserve">Year </t>
  </si>
  <si>
    <t>Total Capital Costs (2017$)</t>
  </si>
  <si>
    <t>Discounted Capital Total (7%)</t>
  </si>
  <si>
    <t xml:space="preserve">Discount Rate </t>
  </si>
  <si>
    <t>Discount Year</t>
  </si>
  <si>
    <t>Total (2019$)</t>
  </si>
  <si>
    <t>Total (2017$)</t>
  </si>
  <si>
    <t>Table 10.1 - GROSS DOMESTIC PRODUCT AND DEFLATORS USED IN THE HISTORICAL TABLES:  1940 - 2024</t>
  </si>
  <si>
    <t>(Fiscal Year 2012 = 1.000)</t>
  </si>
  <si>
    <t>Fiscal Year</t>
  </si>
  <si>
    <t>GDP (in
billions of
dollars)</t>
  </si>
  <si>
    <t>GDP
(Chained)
Price Index</t>
  </si>
  <si>
    <t>Composite Outlay Deflators</t>
  </si>
  <si>
    <t>Total
Defense</t>
  </si>
  <si>
    <t>Total
Nondefense</t>
  </si>
  <si>
    <t>Payment for Individuals</t>
  </si>
  <si>
    <t>Other
Grants</t>
  </si>
  <si>
    <t>Net Interest</t>
  </si>
  <si>
    <t>Undis-
tributed
Offsetting
Receipts</t>
  </si>
  <si>
    <t>All Other</t>
  </si>
  <si>
    <t>Addendum: Direct Capital</t>
  </si>
  <si>
    <t>Direct</t>
  </si>
  <si>
    <t>Grants</t>
  </si>
  <si>
    <t>Defense</t>
  </si>
  <si>
    <t>Nondefense</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</si>
  <si>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</si>
  <si>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</si>
  <si>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</si>
  <si>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</si>
  <si>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</si>
  <si>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</si>
  <si>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</si>
  <si>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</si>
  <si>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</si>
  <si>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</si>
  <si>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</si>
  <si>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</si>
  <si>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</si>
  <si>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</si>
  <si>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</si>
  <si>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</si>
  <si>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</si>
  <si>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</si>
  <si>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</si>
  <si>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</si>
  <si>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</si>
  <si>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</si>
  <si>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</si>
  <si>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</si>
  <si>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</si>
  <si>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</si>
  <si>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</si>
  <si>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</si>
  <si>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</si>
  <si>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</si>
  <si>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</si>
  <si>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</si>
  <si>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</si>
  <si>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</si>
  <si>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</si>
  <si>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</si>
  <si>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</si>
  <si>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TQ</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</si>
  <si>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</si>
  <si>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</si>
  <si>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</si>
  <si>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</si>
  <si>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</si>
  <si>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</si>
  <si>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</si>
  <si>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</si>
  <si>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</si>
  <si>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</si>
  <si>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</si>
  <si>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</si>
  <si>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</si>
  <si>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</si>
  <si>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</si>
  <si>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</si>
  <si>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</si>
  <si>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</si>
  <si>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</si>
  <si>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</si>
  <si>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</si>
  <si>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</si>
  <si>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</si>
  <si>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</si>
  <si>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</si>
  <si>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</si>
  <si>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</si>
  <si>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</si>
  <si>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</si>
  <si>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</si>
  <si>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</si>
  <si>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</si>
  <si>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</si>
  <si>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</si>
  <si>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</si>
  <si>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</si>
  <si>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</si>
  <si>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</si>
  <si>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</si>
  <si>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</si>
  <si>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</si>
  <si>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</si>
  <si>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 estimate</t>
  </si>
  <si>
    <t>2020 estimate</t>
  </si>
  <si>
    <t>2021 estimate</t>
  </si>
  <si>
    <t>2022 estimate</t>
  </si>
  <si>
    <t>2023 estimate</t>
  </si>
  <si>
    <t>2024 estimate</t>
  </si>
  <si>
    <t>Note: Constant dollar research and development outlays are based on the GDP (chained) price index.</t>
  </si>
  <si>
    <t>Net O&amp;M Costs</t>
  </si>
  <si>
    <t>in 2017$</t>
  </si>
  <si>
    <t>Year</t>
  </si>
  <si>
    <t>Input</t>
  </si>
  <si>
    <t xml:space="preserve">Value </t>
  </si>
  <si>
    <t xml:space="preserve">Source </t>
  </si>
  <si>
    <t>General</t>
  </si>
  <si>
    <t>Source: 2018 Benefit-Cost Analysis Guidance for Discretionary Grant Programs</t>
  </si>
  <si>
    <t xml:space="preserve">See "Deflator" Sheet </t>
  </si>
  <si>
    <t>Base year dollar</t>
  </si>
  <si>
    <t>Discount year</t>
  </si>
  <si>
    <t xml:space="preserve">Annualization factor </t>
  </si>
  <si>
    <t>Vehicle occupancy</t>
  </si>
  <si>
    <t>Economic Competitiveness</t>
  </si>
  <si>
    <t xml:space="preserve">VOC Value of Emissions (2017$) per short ton </t>
  </si>
  <si>
    <t>Conversion rate for Metric tons to Short Tons</t>
  </si>
  <si>
    <t>Safety</t>
  </si>
  <si>
    <t>Partial-Year Benefits</t>
  </si>
  <si>
    <t>Deflator for converting $ values to 2017$</t>
  </si>
  <si>
    <t>https://www.whitehouse.gov/wp-content/uploads/2019/03/hist10z1-fy2020.xlsx</t>
  </si>
  <si>
    <t>https://www.transportation.gov/sites/dot.gov/files/docs/mission/office-policy/transportation-policy/14091/benefit-cost-analysis-guidance-2018.pdf</t>
  </si>
  <si>
    <t>O – No Injury</t>
  </si>
  <si>
    <t>C – Possible Injury</t>
  </si>
  <si>
    <t>B – Non-incapacitating</t>
  </si>
  <si>
    <t>A – Incapacitating</t>
  </si>
  <si>
    <t>K – Killed</t>
  </si>
  <si>
    <t>U – Injured (Severity Unknown)</t>
  </si>
  <si>
    <t># Accidents Reported (Unknown if Injured)</t>
  </si>
  <si>
    <t>operations begin Fall 2024</t>
  </si>
  <si>
    <t>Partial Year Operations</t>
  </si>
  <si>
    <t>varies</t>
  </si>
  <si>
    <t>O&amp;M Costs</t>
  </si>
  <si>
    <t>Discounted Safety Savings 7%</t>
  </si>
  <si>
    <t>PDO Avoided</t>
  </si>
  <si>
    <t>Total Avoided</t>
  </si>
  <si>
    <t>PDO Avoided - Savings</t>
  </si>
  <si>
    <t>Total Avoided-Savings</t>
  </si>
  <si>
    <t>Residual Value</t>
  </si>
  <si>
    <t>Project components will have a useful life longer than the analysis period</t>
  </si>
  <si>
    <t>Type of asset</t>
  </si>
  <si>
    <t>Service life (years)</t>
  </si>
  <si>
    <t>Telecommunications/20/</t>
  </si>
  <si>
    <t>Highways and streets</t>
  </si>
  <si>
    <t>Conservation and development</t>
  </si>
  <si>
    <t>Sewer systems</t>
  </si>
  <si>
    <t>Water systems</t>
  </si>
  <si>
    <t>Other</t>
  </si>
  <si>
    <t>Source: BEA Rate of Depreciation, Service Lives, Declining-Balance Rates, and Hulten-Wykoff Categories</t>
  </si>
  <si>
    <t>http://www.bea.gov/scb/account_articles/national/wlth2594/tableC.htm</t>
  </si>
  <si>
    <t>2017 $</t>
  </si>
  <si>
    <t>Discounted at 7%</t>
  </si>
  <si>
    <t>Miscellaneous electrical machinery</t>
  </si>
  <si>
    <t>Local Transit</t>
  </si>
  <si>
    <t>Electric Light and Power (1946 and later years)</t>
  </si>
  <si>
    <t>Other Furniture</t>
  </si>
  <si>
    <t>Other electrical equipment</t>
  </si>
  <si>
    <t>% of Construction Cost</t>
  </si>
  <si>
    <t>n/a</t>
  </si>
  <si>
    <t>Useful Life (Years)</t>
  </si>
  <si>
    <t>ROW (Does not Depreciate)</t>
  </si>
  <si>
    <t>End of Analysis Period</t>
  </si>
  <si>
    <t>Project Start Year</t>
  </si>
  <si>
    <t>% of Useful Life Remaining at End of Analysis Period</t>
  </si>
  <si>
    <t>Discount Rate</t>
  </si>
  <si>
    <t>Crash Reduction by Year</t>
  </si>
  <si>
    <t>Fatal/Injury</t>
  </si>
  <si>
    <t>PDO</t>
  </si>
  <si>
    <t>Total Crashes</t>
  </si>
  <si>
    <t>Summary table of results from Safety Modeling for the Project</t>
  </si>
  <si>
    <t>assumed the same as 2025</t>
  </si>
  <si>
    <t>electric light +power</t>
  </si>
  <si>
    <t>telecommunications</t>
  </si>
  <si>
    <t>highways and streets</t>
  </si>
  <si>
    <t>Streetlights, electrical and powerline related</t>
  </si>
  <si>
    <t>2019$</t>
  </si>
  <si>
    <t>Roadway/street related (medians)</t>
  </si>
  <si>
    <t>Signals, fiber, ITS related</t>
  </si>
  <si>
    <t>Analysis Period</t>
  </si>
  <si>
    <t>Remaining Value in 2044 ($2017)</t>
  </si>
  <si>
    <t>Discounted O&amp;M Costs (7%)</t>
  </si>
  <si>
    <t>7% Discount Rate</t>
  </si>
  <si>
    <t>Costs (2017 $M)</t>
  </si>
  <si>
    <t>Capital Cost</t>
  </si>
  <si>
    <t>Total Costs</t>
  </si>
  <si>
    <t>Benefits (2017 $M)</t>
  </si>
  <si>
    <t>Safety Benefits</t>
  </si>
  <si>
    <t>Reduced Roadway Fatalities and Crashes</t>
  </si>
  <si>
    <t>Sub-Total</t>
  </si>
  <si>
    <t>Residual Savings</t>
  </si>
  <si>
    <t>Total Benefits</t>
  </si>
  <si>
    <t>Outcome</t>
  </si>
  <si>
    <t>Net Benefits (2017 $M)</t>
  </si>
  <si>
    <t>Benefit-Cost Ratio</t>
  </si>
  <si>
    <t>35th Avenue Innovation Corridor Improvements, City of Phoenix</t>
  </si>
  <si>
    <t>Net Operating &amp; Maintenance Costs</t>
  </si>
  <si>
    <t>Fatal</t>
  </si>
  <si>
    <t>Minor</t>
  </si>
  <si>
    <t>Possible</t>
  </si>
  <si>
    <t>Fatalities</t>
  </si>
  <si>
    <t>Annual Crashes</t>
  </si>
  <si>
    <t>Proportion</t>
  </si>
  <si>
    <t>Incapacitating</t>
  </si>
  <si>
    <t>Fatalities Avoided- Savings</t>
  </si>
  <si>
    <t>Incapacitating Injuries Avoided-Savings</t>
  </si>
  <si>
    <t>Minor Injuries Avoided-Savings</t>
  </si>
  <si>
    <t>Possible Injuries Avoided-Savings</t>
  </si>
  <si>
    <t>Peak Period</t>
  </si>
  <si>
    <t>Traffic Volume</t>
  </si>
  <si>
    <t>No Build TT, secs</t>
  </si>
  <si>
    <t>Build TT, secs</t>
  </si>
  <si>
    <t>TT Savings, secs</t>
  </si>
  <si>
    <t>VHT Savings</t>
  </si>
  <si>
    <t>Northbound</t>
  </si>
  <si>
    <t>AM</t>
  </si>
  <si>
    <t>PM</t>
  </si>
  <si>
    <t>Southbound</t>
  </si>
  <si>
    <t>NB+SB</t>
  </si>
  <si>
    <t>AM+PM</t>
  </si>
  <si>
    <t>Daily VHT Savings</t>
  </si>
  <si>
    <t>Note: AM Peak is from 6am-9am. PM Peak is from 4pm-7pm</t>
  </si>
  <si>
    <t>Annualization Factor: 260</t>
  </si>
  <si>
    <t>BCA will also assume that VHT savings is based on existing/projected demand (does not include impacts due to induced traffic)</t>
  </si>
  <si>
    <t>Total Person Trip</t>
  </si>
  <si>
    <t>Total Vehicle Trip</t>
  </si>
  <si>
    <t>Auto Occupancy Rate</t>
  </si>
  <si>
    <t>LOV w/o truck + HOV</t>
  </si>
  <si>
    <t>Total Person Trip:</t>
  </si>
  <si>
    <t>DA+SR2GP+SR2HOV+SR3GP+SR3HOV</t>
  </si>
  <si>
    <t>Auto Occupancy Rate:</t>
  </si>
  <si>
    <t>Total Person Trip / Total Vehicle Trip</t>
  </si>
  <si>
    <t>Total Travel Time Savings Value (Not Discounted)</t>
  </si>
  <si>
    <t>Total Travel Time Savings Value (Discounted at 7%)</t>
  </si>
  <si>
    <t>Annual Person Hours Saved</t>
  </si>
  <si>
    <t>Idling Emissions Savings</t>
  </si>
  <si>
    <t>Short tons per Metric Ton</t>
  </si>
  <si>
    <t>LDGV Emissions Rates g/hr VOC</t>
  </si>
  <si>
    <t>VOC Value of Emissions (2017$) per short ton</t>
  </si>
  <si>
    <t>Vehicle Delay Hours Avoided</t>
  </si>
  <si>
    <t>VOC Short Tons Avoided</t>
  </si>
  <si>
    <t>VOC Emissions Savings</t>
  </si>
  <si>
    <t>Source: "Idling Vehicle Emissions for Passenger Cars, Light-Duty Trucks, and Heavy-Duty Trucks Emission Facts", EPA420-F-08-205, October 2008</t>
  </si>
  <si>
    <t>PM 2.5 Per Hour</t>
  </si>
  <si>
    <t>PM 10 Per Hour</t>
  </si>
  <si>
    <t xml:space="preserve">Source: Greenhouse Gas Emissions from a Typical Passenger Vehicle, EPA </t>
  </si>
  <si>
    <t>Source: Fact #861 February 23, 2015 Idle Fuel Consumption for Selected Gasoline and Diesel Vehicles; "Average Annual Emissions and Fuel Consumption for Gasoline-Fueled Passenger Cars and Light Trucks", EPA420-F-08-024, October 2008</t>
  </si>
  <si>
    <t>VOC Emission Rates Per Hour (Weighted Average), g/hr</t>
  </si>
  <si>
    <t>THC Emission Rates Per Hour (Weighted Average), g/hr</t>
  </si>
  <si>
    <t>CO Emission Rates Per Hour (Weighted Average), g/hr</t>
  </si>
  <si>
    <t>Grams per Short Ton</t>
  </si>
  <si>
    <t>Grams Per Short Ton</t>
  </si>
  <si>
    <t>Grams Per Metric Ton</t>
  </si>
  <si>
    <t>Grams per Metric Ton</t>
  </si>
  <si>
    <t>Varies</t>
  </si>
  <si>
    <t>Annualization factor</t>
  </si>
  <si>
    <t>vehicle occupancy rate</t>
  </si>
  <si>
    <t>Value of time, all purpose</t>
  </si>
  <si>
    <t>Annual VHT Saved - Op Years</t>
  </si>
  <si>
    <t>Annual VHT Saved</t>
  </si>
  <si>
    <t>since this is arterial network, analysis conservatively assumes most of the traffic would be auto/cars</t>
  </si>
  <si>
    <t>Travel Time Savings</t>
  </si>
  <si>
    <t>Auto Idling Emissions Reduction</t>
  </si>
  <si>
    <t>gas-car</t>
  </si>
  <si>
    <t>gas-light trucks/SUVs/vans</t>
  </si>
  <si>
    <t>gas-heavy truck</t>
  </si>
  <si>
    <t>diesel-car</t>
  </si>
  <si>
    <t>diesel-light trucks/SUVs/vans</t>
  </si>
  <si>
    <t>diesel-heavy truck</t>
  </si>
  <si>
    <t>Pollutant</t>
  </si>
  <si>
    <t>Units</t>
  </si>
  <si>
    <t>LDGV</t>
  </si>
  <si>
    <t>LDGT</t>
  </si>
  <si>
    <t>HDGV</t>
  </si>
  <si>
    <t>LDDV</t>
  </si>
  <si>
    <t>LDDT</t>
  </si>
  <si>
    <t>HDDV</t>
  </si>
  <si>
    <t>MC</t>
  </si>
  <si>
    <t>Weighted Average</t>
  </si>
  <si>
    <t>VOC</t>
  </si>
  <si>
    <t>g/hr</t>
  </si>
  <si>
    <t>THC</t>
  </si>
  <si>
    <t>CO</t>
  </si>
  <si>
    <t>NOx</t>
  </si>
  <si>
    <t>PM2.5</t>
  </si>
  <si>
    <t>PM10</t>
  </si>
  <si>
    <t>Share</t>
  </si>
  <si>
    <t>Note: Analysis only for light-duty vehicles</t>
  </si>
  <si>
    <t>Note: Assume PM 10 (diameter 10 micrometer or less); PM 2.5 (diameter &lt; 2.5 micrometer)</t>
  </si>
  <si>
    <t>PM Per Gallon of Gasoline (Passenger Cars)</t>
  </si>
  <si>
    <t>PM per mile (g)</t>
  </si>
  <si>
    <t>Gasoline consumption per mile (gal)</t>
  </si>
  <si>
    <t>PM Per Gallon (g)</t>
  </si>
  <si>
    <t>Source: "Average Annual Emissions and Fuel Consumption for Gasoline-Fueled Passenger Cars and Light Trucks", EPA420-F-08-024, October 2008</t>
  </si>
  <si>
    <t>PM Per Gallon of Gasoline (Light Duty Trucks)</t>
  </si>
  <si>
    <t>Gasoline consumption per mile</t>
  </si>
  <si>
    <t xml:space="preserve">Fuel Consumption Efficiency </t>
  </si>
  <si>
    <t xml:space="preserve">Vehicle Type </t>
  </si>
  <si>
    <t>Engine Size (liters)</t>
  </si>
  <si>
    <t>Idling Fuel Use (GAL/HR WITH NO LOAD)</t>
  </si>
  <si>
    <t xml:space="preserve">Compact Sedan </t>
  </si>
  <si>
    <t xml:space="preserve">Large Sedan </t>
  </si>
  <si>
    <t>Source: Fact #861 February 23, 2015 Idle Fuel Consumption for Selected Gasoline and Diesel Vehicles</t>
  </si>
  <si>
    <t>http://energy.gov/eere/vehicles/fact-861-february-23-2015-idle-fuel-consumption-selected-gasoline-and-diesel-vehicles</t>
  </si>
  <si>
    <t>Particulate Matter</t>
  </si>
  <si>
    <t>Grams of CO2 per Gallon of Gasoline</t>
  </si>
  <si>
    <t xml:space="preserve">Gallons per Hour </t>
  </si>
  <si>
    <t>Grams of CO2 per Hour</t>
  </si>
  <si>
    <t>http://nnsa.energy.gov/sites/default/files/nnsa/08-14-multiplefiles/EPA%202011c.pdf</t>
  </si>
  <si>
    <t>Annual Emission Avoided (tons)</t>
  </si>
  <si>
    <t>grams per short ton</t>
  </si>
  <si>
    <t>grams per metric ton</t>
  </si>
  <si>
    <t>Table VIII-16, "Economic Values Used for Benefits Computations (2010 dollars)"</t>
  </si>
  <si>
    <t>Value of Emissions Reduced</t>
  </si>
  <si>
    <t>2017$</t>
  </si>
  <si>
    <t xml:space="preserve"> Unit </t>
  </si>
  <si>
    <t>Carbon Monoxide (CO)</t>
  </si>
  <si>
    <t xml:space="preserve"> $/short ton </t>
  </si>
  <si>
    <t>Volatile Organic Compounds (VOC)</t>
  </si>
  <si>
    <t>Nitrogen Oxides (NOx)</t>
  </si>
  <si>
    <t>Particulate Matter (PM)</t>
  </si>
  <si>
    <t>Sulfur Dioxide (SO2)</t>
  </si>
  <si>
    <t>Carbon Dioxide</t>
  </si>
  <si>
    <t xml:space="preserve"> $/metric ton </t>
  </si>
  <si>
    <t>Source: Corporate Average Fuel Economy for MY2017-MY2025 Passenger Cars and Light Trucks (August 2012), page 922</t>
  </si>
  <si>
    <t>http://www.nhtsa.gov/staticfiles/rulemaking/pdf/cafe/FRIA_2017-2025.pdf</t>
  </si>
  <si>
    <t>Note: The Resource Guide converts these values into 2017 dollars.</t>
  </si>
  <si>
    <t>Source: Benefit-Cost Analysis (BCA) Guidance for Discretionary Grant Programs, December 2018</t>
  </si>
  <si>
    <t>Emission Savings</t>
  </si>
  <si>
    <t>Assumed to reflect weekday peak periods in a year</t>
  </si>
  <si>
    <t>Operations and Maintenance (O&amp;M) Costs</t>
  </si>
  <si>
    <t>Roadway Safety Improvements</t>
  </si>
  <si>
    <t>Crash reduction distributed based on historical proportions of fatal/injury crash category in the project corridor</t>
  </si>
  <si>
    <t>Historical proportions of fatal/injury crash category in the project corridor (based on recent 5 year data)</t>
  </si>
  <si>
    <t>By optimizing signal timing and enabling future ITS applications that can assist with traffic management, the project will allow people to move through the corridor more efficiently.  As a result, the project has a direct economic benefit to the community from travel time savings</t>
  </si>
  <si>
    <t>By optimizing signal timing and enabling future ITS applications that can assist with traffic management, the project will allow people to move through the corridor more efficiently and resulting in reduced idling emissions</t>
  </si>
  <si>
    <t>Project Description</t>
  </si>
  <si>
    <t xml:space="preserve">The project implements a series of improvements that target current pedestrian and vehicular safety concerns throughout the corridor. The project takes an innovative approach to addressing safety concerns by incorporating traffic management strategies in conjunction with safety countermeasures to ultimately create a safe, attractive, and efficient corridor for all modes of transportation. </t>
  </si>
  <si>
    <t xml:space="preserve">The 35th Avenue Innovation Corridor is a comprehensive infrastructure improvement project that will transform the corridor into a safe and efficient route for commuters and students. </t>
  </si>
  <si>
    <t>Signalized Mid-Block Crossings</t>
  </si>
  <si>
    <t>Street Lighting</t>
  </si>
  <si>
    <t>Center Medians</t>
  </si>
  <si>
    <t>Intersection Rebuild</t>
  </si>
  <si>
    <t>Fiber Optic Cables</t>
  </si>
  <si>
    <t>Signal Timing/Progression Speed</t>
  </si>
  <si>
    <t>Pavement Maintenance</t>
  </si>
  <si>
    <t>Proposed Improvements include:</t>
  </si>
  <si>
    <t>Total Fatal/Injury</t>
  </si>
  <si>
    <t>Total Vehicle Trip:</t>
  </si>
  <si>
    <t>State of Good Repair Benefits</t>
  </si>
  <si>
    <t>Value of Time  - Personal (2017$)</t>
  </si>
  <si>
    <t>2034 Estimate</t>
  </si>
  <si>
    <t>Average Auto Occupancy, 2019; MAG</t>
  </si>
  <si>
    <t>Environmental Sustainability</t>
  </si>
  <si>
    <t>Environmental Sustainability Benefits</t>
  </si>
  <si>
    <t>Economic Competitiveness Benefits</t>
  </si>
  <si>
    <t>Summary of Project Capital Costs</t>
  </si>
  <si>
    <t>This table provides a summary of project costs by type and distribution by year based on the proposed construction schedule.</t>
  </si>
  <si>
    <t>Project Cost Estimate</t>
  </si>
  <si>
    <t>This table provides a detailed list of what is included in the project capital costs.</t>
  </si>
  <si>
    <t>Project Schedule</t>
  </si>
  <si>
    <t>This table provides the project schedule.</t>
  </si>
  <si>
    <t>Baseline O&amp;M Costs for Project Area Per Year (without project implementation)</t>
  </si>
  <si>
    <t>Calculates the net O&amp;M Costs between the Baseline and Build Option</t>
  </si>
  <si>
    <t>Crash Reduction Calculation</t>
  </si>
  <si>
    <t>This sheet calculates the reduction in crashes involving fatalities/injuries based on historical distributions by KABCO category to be used in the safety benefits analysis.</t>
  </si>
  <si>
    <t>Travel Time Data</t>
  </si>
  <si>
    <t>This sheet gives the results of the traffic analysis for use in the travel time savings benefits calculations.</t>
  </si>
  <si>
    <t>Emissions Data</t>
  </si>
  <si>
    <t>This sheet gives the sources and data points used in the emissions savings benefits analysis.</t>
  </si>
  <si>
    <t>See table: Average Emissions and Fuel Consumption for Passenger Cars</t>
  </si>
  <si>
    <t>See table: Average Emissions and Fuel Consumption for Light-Duty Trucks</t>
  </si>
  <si>
    <r>
      <t>PM</t>
    </r>
    <r>
      <rPr>
        <vertAlign val="subscript"/>
        <sz val="10"/>
        <color theme="1"/>
        <rFont val="Arial"/>
        <family val="2"/>
      </rPr>
      <t>2.5</t>
    </r>
    <r>
      <rPr>
        <sz val="10"/>
        <color theme="1"/>
        <rFont val="Arial"/>
        <family val="2"/>
      </rPr>
      <t xml:space="preserve"> Value of Emissions (2017$) per short ton </t>
    </r>
  </si>
  <si>
    <r>
      <t>SO</t>
    </r>
    <r>
      <rPr>
        <vertAlign val="subscript"/>
        <sz val="10"/>
        <color theme="1"/>
        <rFont val="Arial"/>
        <family val="2"/>
      </rPr>
      <t>2</t>
    </r>
    <r>
      <rPr>
        <sz val="10"/>
        <color theme="1"/>
        <rFont val="Arial"/>
        <family val="2"/>
      </rPr>
      <t xml:space="preserve"> Value of Emissions (2017$) per short ton </t>
    </r>
  </si>
  <si>
    <r>
      <t>CO</t>
    </r>
    <r>
      <rPr>
        <vertAlign val="subscript"/>
        <sz val="10"/>
        <color theme="1"/>
        <rFont val="Arial"/>
        <family val="2"/>
      </rPr>
      <t>2</t>
    </r>
    <r>
      <rPr>
        <sz val="10"/>
        <color theme="1"/>
        <rFont val="Arial"/>
        <family val="2"/>
      </rPr>
      <t xml:space="preserve"> Value of Emissions (2017$) per short ton </t>
    </r>
  </si>
  <si>
    <r>
      <t>CO</t>
    </r>
    <r>
      <rPr>
        <vertAlign val="subscript"/>
        <sz val="10"/>
        <color theme="1"/>
        <rFont val="Arial"/>
        <family val="2"/>
      </rPr>
      <t>2</t>
    </r>
    <r>
      <rPr>
        <sz val="10"/>
        <color theme="1"/>
        <rFont val="Arial"/>
        <family val="2"/>
      </rPr>
      <t xml:space="preserve"> Emission Rates Per Hour, g/hr</t>
    </r>
  </si>
  <si>
    <r>
      <t>PM</t>
    </r>
    <r>
      <rPr>
        <vertAlign val="subscript"/>
        <sz val="10"/>
        <color theme="1"/>
        <rFont val="Arial"/>
        <family val="2"/>
      </rPr>
      <t xml:space="preserve"> 2.5</t>
    </r>
    <r>
      <rPr>
        <sz val="10"/>
        <color theme="1"/>
        <rFont val="Arial"/>
        <family val="2"/>
      </rPr>
      <t xml:space="preserve"> Per Hour</t>
    </r>
  </si>
  <si>
    <r>
      <t xml:space="preserve">PM </t>
    </r>
    <r>
      <rPr>
        <vertAlign val="subscript"/>
        <sz val="10"/>
        <color theme="1"/>
        <rFont val="Arial"/>
        <family val="2"/>
      </rPr>
      <t>10</t>
    </r>
    <r>
      <rPr>
        <sz val="10"/>
        <color theme="1"/>
        <rFont val="Arial"/>
        <family val="2"/>
      </rPr>
      <t xml:space="preserve"> Per Hour</t>
    </r>
  </si>
  <si>
    <t>Construction Administration</t>
  </si>
  <si>
    <r>
      <t xml:space="preserve">Design </t>
    </r>
    <r>
      <rPr>
        <sz val="8"/>
        <color rgb="FFFF0000"/>
        <rFont val="Comic Sans MS"/>
        <family val="4"/>
      </rPr>
      <t>($30K minimum local/collector, $50K minimum Major)</t>
    </r>
  </si>
  <si>
    <r>
      <t xml:space="preserve">T2050 Street lighting Fee </t>
    </r>
    <r>
      <rPr>
        <sz val="8"/>
        <color rgb="FFFF0000"/>
        <rFont val="Comic Sans MS"/>
        <family val="4"/>
      </rPr>
      <t>(T2050 projects only)</t>
    </r>
  </si>
  <si>
    <t>Environmental Clearance</t>
  </si>
  <si>
    <t>Procurement - Construction</t>
  </si>
  <si>
    <t>Utilities Adjustment (5%)</t>
  </si>
  <si>
    <t>The project will strategically deploy concentrated safety countermeasures based on the needs and crash history along the corridor. The recommended mitigation strategies are research-proven methods to effectively reduce the severity and frequency of the types of crashes that have historically occurred along this corridor.</t>
  </si>
  <si>
    <r>
      <t>LDGV Emissions Rates g/hr CO</t>
    </r>
    <r>
      <rPr>
        <vertAlign val="subscript"/>
        <sz val="11"/>
        <color theme="1"/>
        <rFont val="Calibri"/>
        <family val="2"/>
        <scheme val="minor"/>
      </rPr>
      <t>2</t>
    </r>
  </si>
  <si>
    <r>
      <t>LDGV Emissions Rates g/hr PM</t>
    </r>
    <r>
      <rPr>
        <vertAlign val="subscript"/>
        <sz val="11"/>
        <color theme="1"/>
        <rFont val="Calibri"/>
        <family val="2"/>
        <scheme val="minor"/>
      </rPr>
      <t>2.5</t>
    </r>
  </si>
  <si>
    <r>
      <t>CO</t>
    </r>
    <r>
      <rPr>
        <vertAlign val="subscript"/>
        <sz val="11"/>
        <color theme="1"/>
        <rFont val="Calibri"/>
        <family val="2"/>
        <scheme val="minor"/>
      </rPr>
      <t xml:space="preserve">2 </t>
    </r>
    <r>
      <rPr>
        <sz val="11"/>
        <color theme="1"/>
        <rFont val="Calibri"/>
        <family val="2"/>
        <scheme val="minor"/>
      </rPr>
      <t>Value of Emissions (2017$) per metric ton</t>
    </r>
  </si>
  <si>
    <r>
      <t>PM</t>
    </r>
    <r>
      <rPr>
        <vertAlign val="subscript"/>
        <sz val="11"/>
        <color theme="1"/>
        <rFont val="Calibri"/>
        <family val="2"/>
        <scheme val="minor"/>
      </rPr>
      <t>2.5</t>
    </r>
    <r>
      <rPr>
        <sz val="11"/>
        <color theme="1"/>
        <rFont val="Calibri"/>
        <family val="2"/>
        <scheme val="minor"/>
      </rPr>
      <t xml:space="preserve"> Value of Emissions (2017$) per short ton</t>
    </r>
  </si>
  <si>
    <r>
      <t>CO</t>
    </r>
    <r>
      <rPr>
        <b/>
        <vertAlign val="subscript"/>
        <sz val="11"/>
        <color theme="1"/>
        <rFont val="Calibri"/>
        <family val="2"/>
        <scheme val="minor"/>
      </rPr>
      <t>2</t>
    </r>
    <r>
      <rPr>
        <b/>
        <sz val="11"/>
        <color theme="1"/>
        <rFont val="Calibri"/>
        <family val="2"/>
        <scheme val="minor"/>
      </rPr>
      <t xml:space="preserve"> Metric Tons Avoided</t>
    </r>
  </si>
  <si>
    <r>
      <t>PM</t>
    </r>
    <r>
      <rPr>
        <b/>
        <vertAlign val="subscript"/>
        <sz val="11"/>
        <color theme="1"/>
        <rFont val="Calibri"/>
        <family val="2"/>
        <scheme val="minor"/>
      </rPr>
      <t>2.5</t>
    </r>
    <r>
      <rPr>
        <b/>
        <sz val="11"/>
        <color theme="1"/>
        <rFont val="Calibri"/>
        <family val="2"/>
        <scheme val="minor"/>
      </rPr>
      <t xml:space="preserve"> Short Tons Avoided</t>
    </r>
  </si>
  <si>
    <r>
      <t>CO</t>
    </r>
    <r>
      <rPr>
        <b/>
        <vertAlign val="subscript"/>
        <sz val="11"/>
        <color theme="1"/>
        <rFont val="Calibri"/>
        <family val="2"/>
        <scheme val="minor"/>
      </rPr>
      <t xml:space="preserve">2 </t>
    </r>
    <r>
      <rPr>
        <b/>
        <sz val="11"/>
        <color theme="1"/>
        <rFont val="Calibri"/>
        <family val="2"/>
        <scheme val="minor"/>
      </rPr>
      <t>Emissions Savings</t>
    </r>
  </si>
  <si>
    <r>
      <t>PM</t>
    </r>
    <r>
      <rPr>
        <b/>
        <vertAlign val="subscript"/>
        <sz val="11"/>
        <color theme="1"/>
        <rFont val="Calibri"/>
        <family val="2"/>
        <scheme val="minor"/>
      </rPr>
      <t>2.5</t>
    </r>
    <r>
      <rPr>
        <b/>
        <sz val="11"/>
        <color theme="1"/>
        <rFont val="Calibri"/>
        <family val="2"/>
        <scheme val="minor"/>
      </rPr>
      <t xml:space="preserve"> Emissions Savings</t>
    </r>
  </si>
  <si>
    <r>
      <t>Social Cost of CO</t>
    </r>
    <r>
      <rPr>
        <b/>
        <vertAlign val="subscript"/>
        <sz val="11"/>
        <color theme="1"/>
        <rFont val="Calibri"/>
        <family val="2"/>
        <scheme val="minor"/>
      </rPr>
      <t xml:space="preserve">2 </t>
    </r>
    <r>
      <rPr>
        <b/>
        <sz val="11"/>
        <color theme="1"/>
        <rFont val="Calibri"/>
        <family val="2"/>
        <scheme val="minor"/>
      </rPr>
      <t>Per Metric Ton</t>
    </r>
  </si>
  <si>
    <t>Benefit Cost Analysis Inputs</t>
  </si>
  <si>
    <t>December 2018 Benefit-Cost Analysis Guidance for Discretionary Grant Programs</t>
  </si>
  <si>
    <t>Analysis Period: 2024-2044</t>
  </si>
  <si>
    <t>2019 Predictive Safety Analysis</t>
  </si>
  <si>
    <t>Benefit-Cost Analysis</t>
  </si>
  <si>
    <r>
      <t>N</t>
    </r>
    <r>
      <rPr>
        <vertAlign val="subscript"/>
        <sz val="10"/>
        <color theme="1"/>
        <rFont val="Arial"/>
        <family val="2"/>
      </rPr>
      <t>2</t>
    </r>
    <r>
      <rPr>
        <sz val="10"/>
        <color theme="1"/>
        <rFont val="Arial"/>
        <family val="2"/>
      </rPr>
      <t xml:space="preserve">O Value of Emissions (2017$) per short ton </t>
    </r>
  </si>
  <si>
    <r>
      <t>N</t>
    </r>
    <r>
      <rPr>
        <vertAlign val="subscript"/>
        <sz val="10"/>
        <color theme="1"/>
        <rFont val="Arial"/>
        <family val="2"/>
      </rPr>
      <t>2</t>
    </r>
    <r>
      <rPr>
        <sz val="10"/>
        <color theme="1"/>
        <rFont val="Arial"/>
        <family val="2"/>
      </rPr>
      <t>O Emission Rates Per Hour (Weighted Average), g/hr</t>
    </r>
  </si>
  <si>
    <r>
      <t>N</t>
    </r>
    <r>
      <rPr>
        <vertAlign val="subscript"/>
        <sz val="11"/>
        <color theme="1"/>
        <rFont val="Calibri"/>
        <family val="2"/>
        <scheme val="minor"/>
      </rPr>
      <t>2</t>
    </r>
    <r>
      <rPr>
        <sz val="11"/>
        <color theme="1"/>
        <rFont val="Calibri"/>
        <family val="2"/>
        <scheme val="minor"/>
      </rPr>
      <t>O Value of Emissions (2017$) per short ton</t>
    </r>
  </si>
  <si>
    <r>
      <t>LDGV Emissions Rates g/hr N</t>
    </r>
    <r>
      <rPr>
        <vertAlign val="subscript"/>
        <sz val="11"/>
        <color theme="1"/>
        <rFont val="Calibri"/>
        <family val="2"/>
        <scheme val="minor"/>
      </rPr>
      <t>2</t>
    </r>
    <r>
      <rPr>
        <sz val="11"/>
        <color theme="1"/>
        <rFont val="Calibri"/>
        <family val="2"/>
        <scheme val="minor"/>
      </rPr>
      <t>O</t>
    </r>
  </si>
  <si>
    <r>
      <t>N</t>
    </r>
    <r>
      <rPr>
        <b/>
        <vertAlign val="subscript"/>
        <sz val="11"/>
        <color theme="1"/>
        <rFont val="Calibri"/>
        <family val="2"/>
        <scheme val="minor"/>
      </rPr>
      <t>2</t>
    </r>
    <r>
      <rPr>
        <b/>
        <sz val="11"/>
        <color theme="1"/>
        <rFont val="Calibri"/>
        <family val="2"/>
        <scheme val="minor"/>
      </rPr>
      <t>O Emissions Savings</t>
    </r>
  </si>
  <si>
    <r>
      <t>N</t>
    </r>
    <r>
      <rPr>
        <b/>
        <vertAlign val="subscript"/>
        <sz val="11"/>
        <color theme="1"/>
        <rFont val="Calibri"/>
        <family val="2"/>
        <scheme val="minor"/>
      </rPr>
      <t>2</t>
    </r>
    <r>
      <rPr>
        <b/>
        <sz val="11"/>
        <color theme="1"/>
        <rFont val="Calibri"/>
        <family val="2"/>
        <scheme val="minor"/>
      </rPr>
      <t>O Short Tons Avoided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</si>
</sst>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0.0"/>
    <numFmt numFmtId="168" formatCode="_(&quot;$&quot;* #,##0_);_(&quot;$&quot;* \(#,##0\);_(&quot;$&quot;* &quot;-&quot;??_);_(@_)"/>
    <numFmt numFmtId="169" formatCode="&quot;$&quot;#,##0"/>
    <numFmt numFmtId="170" formatCode="##,##0.0"/>
    <numFmt numFmtId="171" formatCode="##,##0.0000"/>
    <numFmt numFmtId="172" formatCode="\$#,##0;\$#,##0"/>
    <numFmt numFmtId="173" formatCode="0.000"/>
    <numFmt numFmtId="174" formatCode="0.00000"/>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8"/>
      <name val="Comic Sans MS"/>
      <family val="4"/>
    </font>
    <font>
      <sz val="8"/>
      <name val="Comic Sans MS"/>
      <family val="4"/>
    </font>
    <font>
      <sz val="8"/>
      <color indexed="10"/>
      <name val="Comic Sans MS"/>
      <family val="4"/>
    </font>
    <font>
      <sz val="8"/>
      <name val="Arial"/>
      <family val="2"/>
    </font>
    <font>
      <b/>
      <sz val="8"/>
      <name val="Arial"/>
      <family val="2"/>
    </font>
    <font>
      <sz val="8"/>
      <color rgb="FFFF0000"/>
      <name val="Comic Sans MS"/>
      <family val="4"/>
    </font>
    <font>
      <b/>
      <sz val="8"/>
      <color rgb="FFFF0000"/>
      <name val="Comic Sans MS"/>
      <family val="4"/>
    </font>
    <font>
      <b/>
      <sz val="10"/>
      <color theme="1"/>
      <name val="Arial"/>
      <family val="2"/>
    </font>
    <font>
      <b/>
      <sz val="10"/>
      <name val="Arial"/>
      <family val="2"/>
    </font>
    <font>
      <sz val="10"/>
      <color theme="1"/>
      <name val="Arial"/>
      <family val="2"/>
    </font>
    <font>
      <b/>
      <sz val="10"/>
      <color indexed="8"/>
      <name val="Times New Roman"/>
      <family val="1"/>
    </font>
    <font>
      <sz val="10"/>
      <color indexed="8"/>
      <name val="Times New Roman"/>
      <family val="1"/>
    </font>
    <font>
      <u/>
      <sz val="11"/>
      <color theme="10"/>
      <name val="Calibri"/>
      <family val="2"/>
      <scheme val="minor"/>
    </font>
    <font>
      <sz val="11"/>
      <color indexed="62"/>
      <name val="Arial"/>
      <family val="2"/>
    </font>
    <font>
      <sz val="11"/>
      <color indexed="62"/>
      <name val="Calibri"/>
      <family val="1"/>
      <charset val="204"/>
    </font>
    <font>
      <u/>
      <sz val="10"/>
      <color theme="10"/>
      <name val="Arial"/>
      <family val="2"/>
    </font>
    <font>
      <sz val="11"/>
      <color rgb="FF000000"/>
      <name val="Calibri"/>
      <family val="2"/>
    </font>
    <font>
      <b/>
      <sz val="11"/>
      <color rgb="FF000000"/>
      <name val="Calibri"/>
      <family val="2"/>
    </font>
    <font>
      <i/>
      <sz val="11"/>
      <color theme="1"/>
      <name val="Calibri"/>
      <family val="2"/>
      <scheme val="minor"/>
    </font>
    <font>
      <i/>
      <sz val="11"/>
      <color rgb="FF000000"/>
      <name val="Calibri"/>
      <family val="2"/>
    </font>
    <font>
      <b/>
      <sz val="9"/>
      <color rgb="FF00B5E2"/>
      <name val="Arial"/>
      <family val="2"/>
    </font>
    <font>
      <b/>
      <sz val="14"/>
      <name val="Arial"/>
      <family val="2"/>
    </font>
    <font>
      <i/>
      <sz val="10"/>
      <color theme="1"/>
      <name val="Arial"/>
      <family val="2"/>
    </font>
    <font>
      <b/>
      <sz val="14"/>
      <color rgb="FF000000"/>
      <name val="Arial"/>
      <family val="2"/>
    </font>
    <font>
      <b/>
      <sz val="11"/>
      <color rgb="FFFF0000"/>
      <name val="Calibri"/>
      <family val="2"/>
      <scheme val="minor"/>
    </font>
    <font>
      <sz val="11"/>
      <color rgb="FFFF0000"/>
      <name val="Calibri"/>
      <family val="2"/>
      <scheme val="minor"/>
    </font>
    <font>
      <vertAlign val="subscript"/>
      <sz val="10"/>
      <color theme="1"/>
      <name val="Arial"/>
      <family val="2"/>
    </font>
    <font>
      <vertAlign val="subscript"/>
      <sz val="11"/>
      <color theme="1"/>
      <name val="Calibri"/>
      <family val="2"/>
      <scheme val="minor"/>
    </font>
    <font>
      <b/>
      <vertAlign val="subscript"/>
      <sz val="11"/>
      <color theme="1"/>
      <name val="Calibri"/>
      <family val="2"/>
      <scheme val="minor"/>
    </font>
  </fonts>
  <fills count="17">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4"/>
        <bgColor indexed="64"/>
      </patternFill>
    </fill>
    <fill>
      <patternFill patternType="solid">
        <fgColor theme="9"/>
        <bgColor indexed="64"/>
      </patternFill>
    </fill>
    <fill>
      <patternFill patternType="solid">
        <fgColor theme="6"/>
        <bgColor indexed="64"/>
      </patternFill>
    </fill>
    <fill>
      <patternFill patternType="solid">
        <fgColor theme="7"/>
        <bgColor indexed="64"/>
      </patternFill>
    </fill>
    <fill>
      <patternFill patternType="solid">
        <fgColor theme="5"/>
        <bgColor indexed="64"/>
      </patternFill>
    </fill>
    <fill>
      <patternFill patternType="solid">
        <fgColor theme="0"/>
        <bgColor indexed="64"/>
      </patternFill>
    </fill>
    <fill>
      <patternFill patternType="solid">
        <fgColor rgb="FF00B050"/>
        <bgColor indexed="64"/>
      </patternFill>
    </fill>
    <fill>
      <patternFill patternType="solid">
        <fgColor theme="8"/>
        <bgColor indexed="64"/>
      </patternFill>
    </fill>
    <fill>
      <patternFill patternType="solid">
        <fgColor theme="0" tint="-0.14999847407452621"/>
        <bgColor indexed="64"/>
      </patternFill>
    </fill>
    <fill>
      <patternFill patternType="solid">
        <fgColor rgb="FF54DCFF"/>
        <bgColor indexed="64"/>
      </patternFill>
    </fill>
    <fill>
      <patternFill patternType="solid">
        <fgColor rgb="FFD8E4BC"/>
        <bgColor indexed="64"/>
      </patternFill>
    </fill>
    <fill>
      <patternFill patternType="solid">
        <fgColor theme="8" tint="0.79998168889431442"/>
        <bgColor indexed="64"/>
      </patternFill>
    </fill>
    <fill>
      <patternFill patternType="solid">
        <fgColor theme="7"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top style="thin">
        <color rgb="FF000000"/>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top/>
      <bottom style="thick">
        <color rgb="FF00B5E2"/>
      </bottom>
      <diagonal/>
    </border>
    <border>
      <left/>
      <right/>
      <top style="thick">
        <color rgb="FF00B5E2"/>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9">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9" fontId="3"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329">
    <xf numFmtId="0" fontId="0" fillId="0" borderId="0" xfId="0"/>
    <xf numFmtId="44" fontId="0" fillId="0" borderId="0" xfId="0" applyNumberFormat="1"/>
    <xf numFmtId="0" fontId="4" fillId="2" borderId="1" xfId="2" applyFont="1" applyFill="1" applyBorder="1" applyAlignment="1">
      <alignment horizontal="center"/>
    </xf>
    <xf numFmtId="0" fontId="4" fillId="2" borderId="1" xfId="2" applyFont="1" applyFill="1" applyBorder="1" applyAlignment="1">
      <alignment horizontal="right"/>
    </xf>
    <xf numFmtId="17" fontId="4" fillId="2" borderId="1" xfId="2" applyNumberFormat="1" applyFont="1" applyFill="1" applyBorder="1" applyAlignment="1">
      <alignment horizontal="right"/>
    </xf>
    <xf numFmtId="49" fontId="4" fillId="2" borderId="1" xfId="2" applyNumberFormat="1" applyFont="1" applyFill="1" applyBorder="1" applyAlignment="1">
      <alignment horizontal="center"/>
    </xf>
    <xf numFmtId="14" fontId="4" fillId="2" borderId="1" xfId="2" applyNumberFormat="1" applyFont="1" applyFill="1" applyBorder="1" applyAlignment="1">
      <alignment horizontal="center"/>
    </xf>
    <xf numFmtId="0" fontId="5" fillId="2" borderId="1" xfId="2" applyFont="1" applyFill="1" applyBorder="1" applyAlignment="1">
      <alignment horizontal="center"/>
    </xf>
    <xf numFmtId="0" fontId="5" fillId="0" borderId="0" xfId="2" applyFont="1"/>
    <xf numFmtId="0" fontId="4" fillId="3" borderId="1" xfId="2" applyFont="1" applyFill="1" applyBorder="1"/>
    <xf numFmtId="0" fontId="4" fillId="3" borderId="1" xfId="2" applyFont="1" applyFill="1" applyBorder="1" applyAlignment="1">
      <alignment horizontal="center"/>
    </xf>
    <xf numFmtId="0" fontId="5" fillId="3" borderId="1" xfId="2" applyFont="1" applyFill="1" applyBorder="1" applyAlignment="1">
      <alignment horizontal="center"/>
    </xf>
    <xf numFmtId="0" fontId="5" fillId="0" borderId="0" xfId="2" applyFont="1" applyAlignment="1">
      <alignment horizontal="left"/>
    </xf>
    <xf numFmtId="164" fontId="5" fillId="0" borderId="0" xfId="2" applyNumberFormat="1" applyFont="1" applyAlignment="1">
      <alignment horizontal="center"/>
    </xf>
    <xf numFmtId="0" fontId="5" fillId="0" borderId="0" xfId="2" applyFont="1" applyAlignment="1">
      <alignment horizontal="center"/>
    </xf>
    <xf numFmtId="44" fontId="5" fillId="0" borderId="0" xfId="3" applyFont="1"/>
    <xf numFmtId="44" fontId="5" fillId="0" borderId="0" xfId="3" applyFont="1" applyBorder="1" applyAlignment="1">
      <alignment horizontal="right"/>
    </xf>
    <xf numFmtId="0" fontId="6" fillId="0" borderId="0" xfId="2" applyFont="1"/>
    <xf numFmtId="43" fontId="5" fillId="0" borderId="0" xfId="2" applyNumberFormat="1" applyFont="1" applyAlignment="1">
      <alignment horizontal="center"/>
    </xf>
    <xf numFmtId="0" fontId="5" fillId="0" borderId="0" xfId="4" applyFont="1"/>
    <xf numFmtId="43" fontId="5" fillId="0" borderId="0" xfId="4" applyNumberFormat="1" applyFont="1" applyAlignment="1">
      <alignment horizontal="center" vertical="center"/>
    </xf>
    <xf numFmtId="0" fontId="5" fillId="0" borderId="0" xfId="4" applyFont="1" applyAlignment="1">
      <alignment horizontal="center"/>
    </xf>
    <xf numFmtId="43" fontId="5" fillId="0" borderId="0" xfId="2" applyNumberFormat="1" applyFont="1" applyAlignment="1">
      <alignment horizontal="center" vertical="center"/>
    </xf>
    <xf numFmtId="0" fontId="7" fillId="0" borderId="0" xfId="2" applyFont="1"/>
    <xf numFmtId="0" fontId="8" fillId="0" borderId="0" xfId="2" applyFont="1" applyAlignment="1"/>
    <xf numFmtId="44" fontId="5" fillId="3" borderId="0" xfId="3" applyFont="1" applyFill="1" applyBorder="1" applyAlignment="1">
      <alignment horizontal="right"/>
    </xf>
    <xf numFmtId="49" fontId="5" fillId="0" borderId="0" xfId="2" applyNumberFormat="1" applyFont="1"/>
    <xf numFmtId="44" fontId="5" fillId="0" borderId="0" xfId="3" applyFont="1" applyFill="1"/>
    <xf numFmtId="0" fontId="5" fillId="0" borderId="0" xfId="2" applyFont="1" applyFill="1" applyAlignment="1">
      <alignment horizontal="center"/>
    </xf>
    <xf numFmtId="44" fontId="5" fillId="0" borderId="0" xfId="3" applyFont="1" applyFill="1" applyBorder="1" applyAlignment="1">
      <alignment horizontal="right"/>
    </xf>
    <xf numFmtId="0" fontId="5" fillId="0" borderId="0" xfId="2" applyFont="1" applyBorder="1"/>
    <xf numFmtId="0" fontId="5" fillId="0" borderId="0" xfId="2" applyFont="1" applyBorder="1" applyAlignment="1">
      <alignment horizontal="center"/>
    </xf>
    <xf numFmtId="49" fontId="5" fillId="0" borderId="0" xfId="2" applyNumberFormat="1" applyFont="1" applyFill="1"/>
    <xf numFmtId="43" fontId="5" fillId="0" borderId="0" xfId="2" applyNumberFormat="1" applyFont="1" applyFill="1" applyAlignment="1">
      <alignment horizontal="center"/>
    </xf>
    <xf numFmtId="0" fontId="5" fillId="0" borderId="0" xfId="2" applyFont="1" applyFill="1" applyBorder="1" applyAlignment="1">
      <alignment horizontal="center"/>
    </xf>
    <xf numFmtId="0" fontId="6" fillId="0" borderId="0" xfId="2" applyFont="1" applyBorder="1"/>
    <xf numFmtId="0" fontId="9" fillId="0" borderId="0" xfId="2" applyFont="1"/>
    <xf numFmtId="49" fontId="5" fillId="0" borderId="0" xfId="2" applyNumberFormat="1" applyFont="1" applyBorder="1"/>
    <xf numFmtId="0" fontId="9" fillId="0" borderId="0" xfId="2" applyFont="1" applyBorder="1"/>
    <xf numFmtId="0" fontId="4" fillId="0" borderId="2" xfId="2" applyFont="1" applyBorder="1"/>
    <xf numFmtId="0" fontId="4" fillId="0" borderId="2" xfId="2" applyFont="1" applyBorder="1" applyAlignment="1">
      <alignment horizontal="center"/>
    </xf>
    <xf numFmtId="44" fontId="4" fillId="0" borderId="2" xfId="2" applyNumberFormat="1" applyFont="1" applyBorder="1"/>
    <xf numFmtId="44" fontId="4" fillId="0" borderId="2" xfId="3" applyFont="1" applyBorder="1"/>
    <xf numFmtId="0" fontId="4" fillId="0" borderId="0" xfId="2" applyFont="1" applyAlignment="1">
      <alignment horizontal="center"/>
    </xf>
    <xf numFmtId="165" fontId="5" fillId="0" borderId="0" xfId="5" applyNumberFormat="1" applyFont="1" applyAlignment="1">
      <alignment horizontal="center"/>
    </xf>
    <xf numFmtId="44" fontId="5" fillId="0" borderId="0" xfId="2" applyNumberFormat="1" applyFont="1"/>
    <xf numFmtId="9" fontId="5" fillId="0" borderId="0" xfId="5" applyFont="1" applyAlignment="1">
      <alignment horizontal="center"/>
    </xf>
    <xf numFmtId="0" fontId="4" fillId="0" borderId="0" xfId="2" applyFont="1"/>
    <xf numFmtId="44" fontId="4" fillId="0" borderId="0" xfId="2" applyNumberFormat="1" applyFont="1"/>
    <xf numFmtId="44" fontId="5" fillId="0" borderId="0" xfId="3" applyFont="1" applyAlignment="1">
      <alignment horizontal="center"/>
    </xf>
    <xf numFmtId="0" fontId="5" fillId="0" borderId="0" xfId="2" applyFont="1" applyAlignment="1">
      <alignment horizontal="right"/>
    </xf>
    <xf numFmtId="0" fontId="5" fillId="3" borderId="3" xfId="2" applyFont="1" applyFill="1" applyBorder="1" applyAlignment="1">
      <alignment horizontal="center"/>
    </xf>
    <xf numFmtId="9" fontId="5" fillId="0" borderId="3" xfId="5" applyNumberFormat="1" applyFont="1" applyBorder="1" applyAlignment="1">
      <alignment horizontal="center"/>
    </xf>
    <xf numFmtId="0" fontId="5" fillId="0" borderId="3" xfId="2" applyFont="1" applyBorder="1" applyAlignment="1">
      <alignment horizontal="center"/>
    </xf>
    <xf numFmtId="44" fontId="5" fillId="0" borderId="0" xfId="3" applyFont="1" applyAlignment="1">
      <alignment horizontal="right"/>
    </xf>
    <xf numFmtId="0" fontId="5" fillId="2" borderId="0" xfId="2" applyFont="1" applyFill="1"/>
    <xf numFmtId="44" fontId="5" fillId="3" borderId="0" xfId="2" applyNumberFormat="1" applyFont="1" applyFill="1"/>
    <xf numFmtId="0" fontId="5" fillId="0" borderId="0" xfId="2" applyFont="1" applyAlignment="1">
      <alignment horizontal="left" wrapText="1"/>
    </xf>
    <xf numFmtId="44" fontId="5" fillId="3" borderId="0" xfId="3" applyFont="1" applyFill="1" applyAlignment="1">
      <alignment horizontal="center"/>
    </xf>
    <xf numFmtId="9" fontId="5" fillId="0" borderId="0" xfId="5" applyFont="1" applyAlignment="1">
      <alignment horizontal="right"/>
    </xf>
    <xf numFmtId="9" fontId="5" fillId="0" borderId="0" xfId="5" applyFont="1" applyBorder="1" applyAlignment="1">
      <alignment horizontal="right"/>
    </xf>
    <xf numFmtId="0" fontId="5" fillId="0" borderId="4" xfId="2" applyFont="1" applyBorder="1"/>
    <xf numFmtId="0" fontId="5" fillId="0" borderId="4" xfId="2" applyFont="1" applyBorder="1" applyAlignment="1">
      <alignment horizontal="center"/>
    </xf>
    <xf numFmtId="2" fontId="5" fillId="0" borderId="4" xfId="2" applyNumberFormat="1" applyFont="1" applyBorder="1" applyAlignment="1">
      <alignment horizontal="center"/>
    </xf>
    <xf numFmtId="0" fontId="4" fillId="0" borderId="1" xfId="2" applyFont="1" applyBorder="1" applyAlignment="1">
      <alignment horizontal="center"/>
    </xf>
    <xf numFmtId="0" fontId="4" fillId="0" borderId="5" xfId="2" applyFont="1" applyBorder="1" applyAlignment="1">
      <alignment horizontal="center"/>
    </xf>
    <xf numFmtId="44" fontId="5" fillId="0" borderId="1" xfId="2" applyNumberFormat="1" applyFont="1" applyBorder="1"/>
    <xf numFmtId="0" fontId="5" fillId="0" borderId="1" xfId="2" applyFont="1" applyBorder="1" applyAlignment="1">
      <alignment horizontal="center"/>
    </xf>
    <xf numFmtId="0" fontId="4" fillId="0" borderId="5" xfId="2" applyFont="1" applyBorder="1" applyAlignment="1">
      <alignment horizontal="left"/>
    </xf>
    <xf numFmtId="0" fontId="4" fillId="0" borderId="6" xfId="2" applyFont="1" applyBorder="1" applyAlignment="1">
      <alignment horizontal="left"/>
    </xf>
    <xf numFmtId="0" fontId="4" fillId="0" borderId="7" xfId="2" applyFont="1" applyBorder="1" applyAlignment="1">
      <alignment horizontal="left"/>
    </xf>
    <xf numFmtId="0" fontId="5" fillId="0" borderId="2" xfId="2" applyFont="1" applyBorder="1"/>
    <xf numFmtId="0" fontId="5" fillId="0" borderId="2" xfId="2" applyFont="1" applyBorder="1" applyAlignment="1">
      <alignment horizontal="center"/>
    </xf>
    <xf numFmtId="0" fontId="4" fillId="0" borderId="0" xfId="2" applyFont="1" applyAlignment="1">
      <alignment vertical="top" wrapText="1"/>
    </xf>
    <xf numFmtId="0" fontId="10" fillId="0" borderId="0" xfId="2" applyFont="1" applyAlignment="1">
      <alignment vertical="top" wrapText="1"/>
    </xf>
    <xf numFmtId="9" fontId="5" fillId="0" borderId="0" xfId="2" applyNumberFormat="1" applyFont="1" applyAlignment="1">
      <alignment horizontal="center"/>
    </xf>
    <xf numFmtId="0" fontId="8" fillId="0" borderId="0" xfId="2" applyFont="1" applyAlignment="1">
      <alignment horizontal="center"/>
    </xf>
    <xf numFmtId="166" fontId="8" fillId="0" borderId="0" xfId="2" applyNumberFormat="1" applyFont="1" applyAlignment="1">
      <alignment horizontal="center"/>
    </xf>
    <xf numFmtId="167" fontId="7" fillId="0" borderId="0" xfId="2" applyNumberFormat="1" applyFont="1" applyAlignment="1">
      <alignment horizontal="center" vertical="center"/>
    </xf>
    <xf numFmtId="0" fontId="10" fillId="0" borderId="0" xfId="2" applyFont="1" applyAlignment="1">
      <alignment horizontal="left" wrapText="1"/>
    </xf>
    <xf numFmtId="168" fontId="5" fillId="0" borderId="0" xfId="3" applyNumberFormat="1" applyFont="1" applyAlignment="1">
      <alignment horizontal="center"/>
    </xf>
    <xf numFmtId="49" fontId="7" fillId="0" borderId="0" xfId="2" applyNumberFormat="1" applyFont="1" applyAlignment="1">
      <alignment horizontal="center" vertical="center"/>
    </xf>
    <xf numFmtId="2" fontId="7" fillId="0" borderId="0" xfId="2" applyNumberFormat="1" applyFont="1" applyAlignment="1">
      <alignment horizontal="center" vertical="center"/>
    </xf>
    <xf numFmtId="166" fontId="7" fillId="0" borderId="0" xfId="2" applyNumberFormat="1" applyFont="1"/>
    <xf numFmtId="0" fontId="2" fillId="0" borderId="0" xfId="0" applyFont="1"/>
    <xf numFmtId="0" fontId="0" fillId="0" borderId="1" xfId="0" applyBorder="1"/>
    <xf numFmtId="0" fontId="0" fillId="0" borderId="0" xfId="0" applyAlignment="1"/>
    <xf numFmtId="0" fontId="0" fillId="4" borderId="1" xfId="0" applyFill="1" applyBorder="1"/>
    <xf numFmtId="0" fontId="0" fillId="0" borderId="1" xfId="0" applyFill="1" applyBorder="1"/>
    <xf numFmtId="0" fontId="0" fillId="5" borderId="1" xfId="0" applyFill="1" applyBorder="1"/>
    <xf numFmtId="0" fontId="0" fillId="6" borderId="1" xfId="0" applyFill="1" applyBorder="1"/>
    <xf numFmtId="0" fontId="0" fillId="7" borderId="1" xfId="0" applyFill="1" applyBorder="1"/>
    <xf numFmtId="0" fontId="0" fillId="8" borderId="1" xfId="0" applyFill="1" applyBorder="1"/>
    <xf numFmtId="0" fontId="0" fillId="3" borderId="1" xfId="0" applyFill="1" applyBorder="1"/>
    <xf numFmtId="0" fontId="0" fillId="9" borderId="1" xfId="0" applyFill="1" applyBorder="1"/>
    <xf numFmtId="0" fontId="0" fillId="10" borderId="1" xfId="0" applyFill="1" applyBorder="1"/>
    <xf numFmtId="0" fontId="0" fillId="11" borderId="1" xfId="0" applyFill="1" applyBorder="1"/>
    <xf numFmtId="0" fontId="0" fillId="0" borderId="0" xfId="0" applyFill="1"/>
    <xf numFmtId="17" fontId="0" fillId="0" borderId="0" xfId="0" applyNumberFormat="1"/>
    <xf numFmtId="0" fontId="0" fillId="0" borderId="0" xfId="0" applyNumberFormat="1"/>
    <xf numFmtId="0" fontId="11"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3" fillId="0" borderId="13" xfId="0" applyFont="1" applyFill="1" applyBorder="1"/>
    <xf numFmtId="169" fontId="0" fillId="0" borderId="1" xfId="1" applyNumberFormat="1" applyFont="1" applyFill="1" applyBorder="1"/>
    <xf numFmtId="169" fontId="13" fillId="0" borderId="1" xfId="0" applyNumberFormat="1" applyFont="1" applyFill="1" applyBorder="1"/>
    <xf numFmtId="0" fontId="11" fillId="0" borderId="14" xfId="0" applyFont="1" applyFill="1" applyBorder="1"/>
    <xf numFmtId="9" fontId="13" fillId="0" borderId="0" xfId="0" applyNumberFormat="1" applyFont="1" applyFill="1"/>
    <xf numFmtId="0" fontId="13" fillId="0" borderId="0" xfId="0" applyFont="1" applyFill="1"/>
    <xf numFmtId="0" fontId="13" fillId="0" borderId="0" xfId="0" applyFont="1" applyFill="1" applyAlignment="1">
      <alignment vertical="center"/>
    </xf>
    <xf numFmtId="169" fontId="11" fillId="0" borderId="15" xfId="0" applyNumberFormat="1" applyFont="1" applyFill="1" applyBorder="1"/>
    <xf numFmtId="0" fontId="14" fillId="0" borderId="19" xfId="0" applyNumberFormat="1" applyFont="1" applyBorder="1" applyAlignment="1">
      <alignment horizontal="center" vertical="center" wrapText="1"/>
    </xf>
    <xf numFmtId="0" fontId="14" fillId="0" borderId="21" xfId="0" applyNumberFormat="1" applyFont="1" applyBorder="1" applyAlignment="1">
      <alignment horizontal="center" vertical="center" wrapText="1"/>
    </xf>
    <xf numFmtId="0" fontId="14" fillId="0" borderId="18" xfId="0" applyNumberFormat="1" applyFont="1" applyBorder="1" applyAlignment="1">
      <alignment horizontal="center" vertical="center" wrapText="1"/>
    </xf>
    <xf numFmtId="0" fontId="14" fillId="0" borderId="20" xfId="0" applyNumberFormat="1" applyFont="1" applyBorder="1" applyAlignment="1">
      <alignment horizontal="center" vertical="center" wrapText="1"/>
    </xf>
    <xf numFmtId="0" fontId="15" fillId="0" borderId="0" xfId="0" applyNumberFormat="1" applyFont="1" applyAlignment="1">
      <alignment horizontal="left" vertical="top" wrapText="1"/>
    </xf>
    <xf numFmtId="170" fontId="15" fillId="0" borderId="22" xfId="0" applyNumberFormat="1" applyFont="1" applyBorder="1" applyAlignment="1">
      <alignment horizontal="right" vertical="top" wrapText="1"/>
    </xf>
    <xf numFmtId="171" fontId="15" fillId="0" borderId="22" xfId="0" applyNumberFormat="1" applyFont="1" applyBorder="1" applyAlignment="1">
      <alignment horizontal="right" vertical="top" wrapText="1"/>
    </xf>
    <xf numFmtId="171" fontId="15" fillId="0" borderId="0" xfId="0" applyNumberFormat="1" applyFont="1" applyAlignment="1">
      <alignment horizontal="right" vertical="top" wrapText="1"/>
    </xf>
    <xf numFmtId="171" fontId="15" fillId="0" borderId="23" xfId="0" applyNumberFormat="1" applyFont="1" applyBorder="1" applyAlignment="1">
      <alignment horizontal="right" vertical="top" wrapText="1"/>
    </xf>
    <xf numFmtId="44" fontId="0" fillId="0" borderId="0" xfId="1" applyFont="1"/>
    <xf numFmtId="0" fontId="11" fillId="0" borderId="1" xfId="0" applyFont="1" applyBorder="1" applyAlignment="1">
      <alignment horizontal="center" vertical="center"/>
    </xf>
    <xf numFmtId="0" fontId="13" fillId="0" borderId="0" xfId="0" applyFont="1"/>
    <xf numFmtId="0" fontId="13" fillId="0" borderId="1" xfId="0" applyFont="1" applyBorder="1" applyAlignment="1">
      <alignment horizontal="left" vertical="center"/>
    </xf>
    <xf numFmtId="9" fontId="13" fillId="0" borderId="1" xfId="7" applyFont="1" applyBorder="1"/>
    <xf numFmtId="0" fontId="13" fillId="0" borderId="1" xfId="0" applyFont="1" applyFill="1" applyBorder="1"/>
    <xf numFmtId="0" fontId="13" fillId="0" borderId="1" xfId="0" applyFont="1" applyBorder="1"/>
    <xf numFmtId="169" fontId="3" fillId="0" borderId="1" xfId="0" applyNumberFormat="1" applyFont="1" applyFill="1" applyBorder="1"/>
    <xf numFmtId="43" fontId="13" fillId="0" borderId="1" xfId="6" applyFont="1" applyFill="1" applyBorder="1"/>
    <xf numFmtId="1" fontId="13" fillId="0" borderId="1" xfId="0" applyNumberFormat="1" applyFont="1" applyBorder="1"/>
    <xf numFmtId="166" fontId="13" fillId="0" borderId="7" xfId="1" applyNumberFormat="1" applyFont="1" applyFill="1" applyBorder="1"/>
    <xf numFmtId="0" fontId="13" fillId="0" borderId="1" xfId="0" applyFont="1" applyFill="1" applyBorder="1" applyAlignment="1">
      <alignment horizontal="left"/>
    </xf>
    <xf numFmtId="0" fontId="11" fillId="0" borderId="1" xfId="0" applyFont="1" applyBorder="1" applyAlignment="1">
      <alignment horizontal="center"/>
    </xf>
    <xf numFmtId="44" fontId="13" fillId="0" borderId="1" xfId="1" applyFont="1" applyBorder="1"/>
    <xf numFmtId="1" fontId="13" fillId="0" borderId="0" xfId="0" applyNumberFormat="1" applyFont="1"/>
    <xf numFmtId="2" fontId="13" fillId="0" borderId="0" xfId="0" applyNumberFormat="1" applyFont="1"/>
    <xf numFmtId="0" fontId="16" fillId="0" borderId="1" xfId="8" applyFill="1" applyBorder="1"/>
    <xf numFmtId="169" fontId="13" fillId="0" borderId="0" xfId="0" applyNumberFormat="1" applyFont="1" applyFill="1" applyBorder="1"/>
    <xf numFmtId="0" fontId="16" fillId="0" borderId="0" xfId="8"/>
    <xf numFmtId="0" fontId="18" fillId="0" borderId="0" xfId="0" applyFont="1" applyBorder="1" applyAlignment="1">
      <alignment horizontal="left" vertical="top" wrapText="1"/>
    </xf>
    <xf numFmtId="172" fontId="17" fillId="0" borderId="0" xfId="0" applyNumberFormat="1" applyFont="1" applyBorder="1" applyAlignment="1">
      <alignment horizontal="left" vertical="top" wrapText="1"/>
    </xf>
    <xf numFmtId="0" fontId="0" fillId="0" borderId="0" xfId="0" applyAlignment="1">
      <alignment wrapText="1"/>
    </xf>
    <xf numFmtId="2" fontId="0" fillId="0" borderId="0" xfId="0" applyNumberFormat="1"/>
    <xf numFmtId="169" fontId="13" fillId="0" borderId="0" xfId="1" applyNumberFormat="1" applyFont="1"/>
    <xf numFmtId="1" fontId="13" fillId="0" borderId="0" xfId="0" applyNumberFormat="1" applyFont="1" applyFill="1"/>
    <xf numFmtId="0" fontId="11" fillId="0" borderId="0" xfId="0" applyFont="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12" borderId="0" xfId="0" applyFont="1" applyFill="1" applyAlignment="1">
      <alignment horizontal="center" vertical="center" wrapText="1"/>
    </xf>
    <xf numFmtId="0" fontId="13" fillId="0" borderId="13" xfId="0" applyFont="1" applyBorder="1"/>
    <xf numFmtId="169" fontId="13" fillId="0" borderId="28" xfId="0" applyNumberFormat="1" applyFont="1" applyBorder="1"/>
    <xf numFmtId="0" fontId="11" fillId="0" borderId="14" xfId="0" applyFont="1" applyBorder="1"/>
    <xf numFmtId="169" fontId="11" fillId="0" borderId="3" xfId="1" applyNumberFormat="1" applyFont="1" applyBorder="1"/>
    <xf numFmtId="0" fontId="13" fillId="0" borderId="7" xfId="0" applyFont="1" applyBorder="1"/>
    <xf numFmtId="0" fontId="11" fillId="0" borderId="29" xfId="0" applyFont="1" applyBorder="1"/>
    <xf numFmtId="2" fontId="13" fillId="0" borderId="7" xfId="0" applyNumberFormat="1" applyFont="1" applyBorder="1"/>
    <xf numFmtId="2" fontId="13" fillId="0" borderId="1" xfId="0" applyNumberFormat="1" applyFont="1" applyFill="1" applyBorder="1"/>
    <xf numFmtId="169" fontId="13" fillId="0" borderId="27" xfId="0" applyNumberFormat="1" applyFont="1" applyBorder="1"/>
    <xf numFmtId="169" fontId="13" fillId="0" borderId="1" xfId="0" applyNumberFormat="1" applyFont="1" applyBorder="1"/>
    <xf numFmtId="169" fontId="11" fillId="0" borderId="15" xfId="0" applyNumberFormat="1" applyFont="1" applyBorder="1"/>
    <xf numFmtId="0" fontId="11" fillId="0" borderId="0" xfId="0" applyFont="1"/>
    <xf numFmtId="0" fontId="13" fillId="0" borderId="30" xfId="0" applyFont="1" applyBorder="1" applyAlignment="1">
      <alignment horizontal="center" wrapText="1"/>
    </xf>
    <xf numFmtId="0" fontId="13" fillId="0" borderId="30" xfId="0" applyFont="1" applyBorder="1" applyAlignment="1">
      <alignment horizontal="right" vertical="top" wrapText="1"/>
    </xf>
    <xf numFmtId="0" fontId="13" fillId="0" borderId="1" xfId="0" applyFont="1" applyBorder="1" applyAlignment="1">
      <alignment vertical="top" wrapText="1"/>
    </xf>
    <xf numFmtId="0" fontId="19" fillId="0" borderId="0" xfId="8" applyFont="1" applyFill="1" applyAlignment="1" applyProtection="1"/>
    <xf numFmtId="9" fontId="13" fillId="0" borderId="0" xfId="0" applyNumberFormat="1" applyFont="1"/>
    <xf numFmtId="6" fontId="11" fillId="0" borderId="0" xfId="0" applyNumberFormat="1" applyFont="1" applyAlignment="1">
      <alignment horizontal="center"/>
    </xf>
    <xf numFmtId="0" fontId="13" fillId="0" borderId="8" xfId="0" applyFont="1" applyBorder="1" applyAlignment="1">
      <alignment vertical="top" wrapText="1"/>
    </xf>
    <xf numFmtId="0" fontId="13" fillId="0" borderId="31" xfId="0" applyFont="1" applyBorder="1" applyAlignment="1">
      <alignment horizontal="right" vertical="top" wrapText="1"/>
    </xf>
    <xf numFmtId="0" fontId="13" fillId="0" borderId="1" xfId="0" applyFont="1" applyBorder="1" applyAlignment="1">
      <alignment horizontal="right" vertical="top" wrapText="1"/>
    </xf>
    <xf numFmtId="0" fontId="11" fillId="0" borderId="0" xfId="0" applyFont="1" applyAlignment="1">
      <alignment horizontal="right" wrapText="1"/>
    </xf>
    <xf numFmtId="169" fontId="13" fillId="0" borderId="0" xfId="0" applyNumberFormat="1" applyFont="1"/>
    <xf numFmtId="9" fontId="13" fillId="0" borderId="0" xfId="7" applyFont="1"/>
    <xf numFmtId="0" fontId="13" fillId="0" borderId="4" xfId="0" applyFont="1" applyBorder="1"/>
    <xf numFmtId="169" fontId="13" fillId="0" borderId="4" xfId="0" applyNumberFormat="1" applyFont="1" applyBorder="1"/>
    <xf numFmtId="9" fontId="13" fillId="0" borderId="4" xfId="7" applyFont="1" applyBorder="1"/>
    <xf numFmtId="0" fontId="13" fillId="0" borderId="6" xfId="0" applyFont="1" applyBorder="1"/>
    <xf numFmtId="0" fontId="11" fillId="0" borderId="6" xfId="0" applyFont="1" applyBorder="1" applyAlignment="1">
      <alignment horizontal="right" wrapText="1"/>
    </xf>
    <xf numFmtId="6" fontId="11" fillId="0" borderId="6" xfId="0" applyNumberFormat="1" applyFont="1" applyBorder="1" applyAlignment="1">
      <alignment horizontal="right"/>
    </xf>
    <xf numFmtId="6" fontId="11" fillId="0" borderId="6" xfId="0" applyNumberFormat="1" applyFont="1" applyBorder="1" applyAlignment="1">
      <alignment horizontal="right" wrapText="1"/>
    </xf>
    <xf numFmtId="169" fontId="11" fillId="0" borderId="0" xfId="0" applyNumberFormat="1" applyFont="1"/>
    <xf numFmtId="0" fontId="0" fillId="0" borderId="1" xfId="0" applyBorder="1" applyAlignment="1">
      <alignment horizontal="center"/>
    </xf>
    <xf numFmtId="0" fontId="21"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6" xfId="0" applyFont="1" applyBorder="1" applyAlignment="1">
      <alignment horizontal="center" vertical="center"/>
    </xf>
    <xf numFmtId="0" fontId="21" fillId="0" borderId="37" xfId="0" applyFont="1" applyBorder="1" applyAlignment="1">
      <alignment horizontal="center" vertical="center"/>
    </xf>
    <xf numFmtId="0" fontId="22" fillId="0" borderId="0" xfId="0" applyFont="1"/>
    <xf numFmtId="0" fontId="20" fillId="0" borderId="39" xfId="0" applyFont="1" applyBorder="1" applyAlignment="1">
      <alignment horizontal="center" vertical="center"/>
    </xf>
    <xf numFmtId="0" fontId="23" fillId="0" borderId="36" xfId="0" applyFont="1" applyBorder="1" applyAlignment="1">
      <alignment horizontal="center" vertical="center"/>
    </xf>
    <xf numFmtId="0" fontId="13" fillId="0" borderId="4" xfId="0" applyFont="1" applyFill="1" applyBorder="1"/>
    <xf numFmtId="0" fontId="12" fillId="0" borderId="0" xfId="0" applyFont="1" applyAlignment="1">
      <alignment horizontal="right" wrapText="1"/>
    </xf>
    <xf numFmtId="9" fontId="3" fillId="0" borderId="0" xfId="0" applyNumberFormat="1" applyFont="1" applyFill="1" applyAlignment="1">
      <alignment horizontal="right"/>
    </xf>
    <xf numFmtId="0" fontId="3" fillId="0" borderId="0" xfId="0" applyFont="1" applyFill="1" applyAlignment="1">
      <alignment horizontal="right"/>
    </xf>
    <xf numFmtId="0" fontId="3" fillId="0" borderId="4" xfId="0" applyFont="1" applyFill="1" applyBorder="1" applyAlignment="1">
      <alignment horizontal="right"/>
    </xf>
    <xf numFmtId="0" fontId="3" fillId="0" borderId="4" xfId="0" applyFont="1" applyBorder="1" applyAlignment="1">
      <alignment horizontal="right"/>
    </xf>
    <xf numFmtId="0" fontId="24" fillId="0" borderId="40" xfId="0" applyFont="1" applyBorder="1" applyAlignment="1">
      <alignment horizontal="center" vertical="center" wrapText="1"/>
    </xf>
    <xf numFmtId="0" fontId="13" fillId="0" borderId="6" xfId="0" applyFont="1" applyBorder="1" applyAlignment="1">
      <alignment vertical="center" wrapText="1"/>
    </xf>
    <xf numFmtId="0" fontId="26" fillId="0" borderId="42" xfId="0" applyFont="1" applyBorder="1" applyAlignment="1">
      <alignment horizontal="right" vertical="center" wrapText="1"/>
    </xf>
    <xf numFmtId="0" fontId="13" fillId="0" borderId="42" xfId="0" applyFont="1" applyBorder="1" applyAlignment="1">
      <alignment horizontal="right" vertical="center" wrapText="1"/>
    </xf>
    <xf numFmtId="0" fontId="13" fillId="0" borderId="42" xfId="0" applyFont="1" applyFill="1" applyBorder="1" applyAlignment="1">
      <alignment vertical="center" wrapText="1"/>
    </xf>
    <xf numFmtId="0" fontId="3" fillId="0" borderId="42" xfId="0" applyFont="1" applyBorder="1" applyAlignment="1">
      <alignment vertical="center" wrapText="1"/>
    </xf>
    <xf numFmtId="0" fontId="11" fillId="0" borderId="43" xfId="0" applyFont="1" applyBorder="1" applyAlignment="1">
      <alignment vertical="center" wrapText="1"/>
    </xf>
    <xf numFmtId="2" fontId="11" fillId="0" borderId="43" xfId="0" applyNumberFormat="1" applyFont="1" applyBorder="1" applyAlignment="1">
      <alignment horizontal="center" vertical="center" wrapText="1"/>
    </xf>
    <xf numFmtId="0" fontId="2" fillId="15" borderId="1" xfId="0" applyFont="1" applyFill="1" applyBorder="1" applyAlignment="1">
      <alignment horizontal="center"/>
    </xf>
    <xf numFmtId="0" fontId="0" fillId="16" borderId="1" xfId="0" applyFill="1" applyBorder="1"/>
    <xf numFmtId="0" fontId="2" fillId="16" borderId="1" xfId="0" applyFont="1" applyFill="1" applyBorder="1" applyAlignment="1">
      <alignment horizontal="center"/>
    </xf>
    <xf numFmtId="0" fontId="0" fillId="9" borderId="1" xfId="0" applyFill="1" applyBorder="1" applyAlignment="1">
      <alignment horizontal="center"/>
    </xf>
    <xf numFmtId="168" fontId="13" fillId="0" borderId="1" xfId="1" applyNumberFormat="1" applyFont="1" applyBorder="1"/>
    <xf numFmtId="168" fontId="3" fillId="0" borderId="0" xfId="0" applyNumberFormat="1" applyFont="1" applyAlignment="1">
      <alignment horizontal="right" wrapText="1"/>
    </xf>
    <xf numFmtId="168" fontId="12" fillId="0" borderId="0" xfId="0" applyNumberFormat="1" applyFont="1" applyAlignment="1">
      <alignment horizontal="right" wrapText="1"/>
    </xf>
    <xf numFmtId="168" fontId="3" fillId="0" borderId="0" xfId="0" applyNumberFormat="1" applyFont="1" applyFill="1" applyAlignment="1">
      <alignment horizontal="right"/>
    </xf>
    <xf numFmtId="168" fontId="3" fillId="0" borderId="0" xfId="0" applyNumberFormat="1" applyFont="1" applyAlignment="1">
      <alignment horizontal="right"/>
    </xf>
    <xf numFmtId="173" fontId="0" fillId="0" borderId="1" xfId="0" applyNumberFormat="1" applyBorder="1" applyAlignment="1">
      <alignment horizontal="center"/>
    </xf>
    <xf numFmtId="0" fontId="2" fillId="15" borderId="1" xfId="0" applyFont="1" applyFill="1" applyBorder="1" applyAlignment="1">
      <alignment horizontal="center" wrapText="1"/>
    </xf>
    <xf numFmtId="43" fontId="0" fillId="0" borderId="0" xfId="0" applyNumberFormat="1"/>
    <xf numFmtId="1" fontId="0" fillId="0" borderId="0" xfId="0" applyNumberFormat="1"/>
    <xf numFmtId="164" fontId="0" fillId="0" borderId="0" xfId="0" applyNumberFormat="1"/>
    <xf numFmtId="169" fontId="0" fillId="0" borderId="0" xfId="0" applyNumberFormat="1"/>
    <xf numFmtId="9" fontId="0" fillId="0" borderId="0" xfId="0" applyNumberFormat="1"/>
    <xf numFmtId="0" fontId="28" fillId="0" borderId="0" xfId="0" applyFont="1"/>
    <xf numFmtId="0" fontId="28" fillId="0" borderId="0" xfId="0" applyFont="1" applyFill="1"/>
    <xf numFmtId="169" fontId="0" fillId="0" borderId="0" xfId="1" applyNumberFormat="1" applyFont="1"/>
    <xf numFmtId="0" fontId="2" fillId="0" borderId="1" xfId="0" applyFont="1" applyBorder="1"/>
    <xf numFmtId="164" fontId="0" fillId="0" borderId="1" xfId="6" applyNumberFormat="1" applyFont="1" applyBorder="1"/>
    <xf numFmtId="43" fontId="0" fillId="0" borderId="1" xfId="6" applyNumberFormat="1" applyFont="1" applyBorder="1"/>
    <xf numFmtId="169" fontId="0" fillId="0" borderId="1" xfId="1" applyNumberFormat="1" applyFont="1" applyBorder="1"/>
    <xf numFmtId="6" fontId="0" fillId="0" borderId="1" xfId="0" applyNumberFormat="1" applyBorder="1"/>
    <xf numFmtId="169" fontId="0" fillId="0" borderId="1" xfId="7" applyNumberFormat="1" applyFont="1" applyBorder="1"/>
    <xf numFmtId="169" fontId="2" fillId="0" borderId="1" xfId="0" applyNumberFormat="1" applyFont="1" applyBorder="1"/>
    <xf numFmtId="174" fontId="0" fillId="0" borderId="0" xfId="0" applyNumberFormat="1" applyFill="1"/>
    <xf numFmtId="166" fontId="0" fillId="0" borderId="1" xfId="1" applyNumberFormat="1" applyFont="1" applyBorder="1"/>
    <xf numFmtId="0" fontId="0" fillId="0" borderId="0" xfId="0" applyAlignment="1">
      <alignment horizontal="right"/>
    </xf>
    <xf numFmtId="0" fontId="2" fillId="0" borderId="1" xfId="0" applyFont="1" applyBorder="1" applyAlignment="1">
      <alignment wrapText="1"/>
    </xf>
    <xf numFmtId="0" fontId="2" fillId="0" borderId="1" xfId="0" applyFont="1" applyBorder="1" applyAlignment="1">
      <alignment horizontal="right" wrapText="1"/>
    </xf>
    <xf numFmtId="0" fontId="0" fillId="0" borderId="1" xfId="0" applyBorder="1" applyAlignment="1">
      <alignment wrapText="1"/>
    </xf>
    <xf numFmtId="43" fontId="0" fillId="0" borderId="1" xfId="0" applyNumberFormat="1" applyBorder="1"/>
    <xf numFmtId="43" fontId="2" fillId="0" borderId="0" xfId="0" applyNumberFormat="1" applyFont="1"/>
    <xf numFmtId="2" fontId="13" fillId="0" borderId="0" xfId="0" applyNumberFormat="1" applyFont="1" applyFill="1"/>
    <xf numFmtId="44" fontId="13" fillId="0" borderId="0" xfId="1" applyFont="1" applyFill="1"/>
    <xf numFmtId="164" fontId="2" fillId="0" borderId="0" xfId="0" applyNumberFormat="1" applyFont="1"/>
    <xf numFmtId="164" fontId="0" fillId="0" borderId="0" xfId="0" applyNumberFormat="1" applyFont="1" applyFill="1"/>
    <xf numFmtId="169" fontId="0" fillId="0" borderId="0" xfId="0" applyNumberFormat="1" applyFont="1" applyFill="1"/>
    <xf numFmtId="169" fontId="2" fillId="0" borderId="0" xfId="0" applyNumberFormat="1" applyFont="1"/>
    <xf numFmtId="0" fontId="2" fillId="0" borderId="0" xfId="0" applyFont="1" applyAlignment="1">
      <alignment wrapText="1"/>
    </xf>
    <xf numFmtId="0" fontId="13" fillId="0" borderId="6" xfId="0" applyFont="1" applyFill="1" applyBorder="1" applyAlignment="1">
      <alignment vertical="center" wrapText="1"/>
    </xf>
    <xf numFmtId="0" fontId="2" fillId="6" borderId="0" xfId="0" applyFont="1" applyFill="1"/>
    <xf numFmtId="9" fontId="0" fillId="0" borderId="1" xfId="0" applyNumberFormat="1" applyBorder="1"/>
    <xf numFmtId="3" fontId="0" fillId="0" borderId="1" xfId="0" applyNumberFormat="1" applyBorder="1"/>
    <xf numFmtId="44" fontId="0" fillId="0" borderId="1" xfId="1" applyFont="1" applyBorder="1"/>
    <xf numFmtId="0" fontId="0" fillId="0" borderId="1" xfId="0" applyBorder="1" applyAlignment="1">
      <alignment horizontal="center"/>
    </xf>
    <xf numFmtId="0" fontId="2" fillId="0" borderId="1" xfId="0" applyFont="1" applyBorder="1" applyAlignment="1">
      <alignment horizontal="right"/>
    </xf>
    <xf numFmtId="0" fontId="11" fillId="0" borderId="1" xfId="0" applyFont="1" applyFill="1" applyBorder="1" applyAlignment="1">
      <alignment horizontal="center" vertical="center" wrapText="1"/>
    </xf>
    <xf numFmtId="2" fontId="0" fillId="0" borderId="1" xfId="0" applyNumberFormat="1" applyBorder="1"/>
    <xf numFmtId="44" fontId="0" fillId="0" borderId="1" xfId="0" applyNumberFormat="1" applyBorder="1"/>
    <xf numFmtId="0" fontId="0" fillId="0" borderId="8" xfId="0" applyBorder="1"/>
    <xf numFmtId="2" fontId="0" fillId="0" borderId="8" xfId="0" applyNumberFormat="1" applyBorder="1"/>
    <xf numFmtId="44" fontId="0" fillId="0" borderId="8" xfId="0" applyNumberFormat="1" applyBorder="1"/>
    <xf numFmtId="44" fontId="0" fillId="0" borderId="8" xfId="1" applyFont="1" applyBorder="1"/>
    <xf numFmtId="0" fontId="2" fillId="0" borderId="14" xfId="0" applyFont="1" applyBorder="1" applyAlignment="1">
      <alignment horizontal="right"/>
    </xf>
    <xf numFmtId="0" fontId="0" fillId="0" borderId="15" xfId="0" applyBorder="1"/>
    <xf numFmtId="44" fontId="2" fillId="0" borderId="15" xfId="0" applyNumberFormat="1" applyFont="1" applyBorder="1"/>
    <xf numFmtId="44" fontId="2" fillId="0" borderId="44" xfId="0" applyNumberFormat="1" applyFont="1" applyBorder="1"/>
    <xf numFmtId="0" fontId="22" fillId="0" borderId="1" xfId="0" applyFont="1" applyBorder="1" applyAlignment="1">
      <alignment horizontal="center"/>
    </xf>
    <xf numFmtId="173" fontId="22" fillId="0" borderId="1" xfId="0" applyNumberFormat="1" applyFont="1" applyBorder="1" applyAlignment="1">
      <alignment horizontal="center"/>
    </xf>
    <xf numFmtId="1" fontId="26" fillId="0" borderId="0" xfId="0" applyNumberFormat="1" applyFont="1" applyFill="1"/>
    <xf numFmtId="0" fontId="0" fillId="0" borderId="0" xfId="0" applyFont="1"/>
    <xf numFmtId="0" fontId="22" fillId="0" borderId="0" xfId="0" applyFont="1" applyAlignment="1">
      <alignment horizontal="right"/>
    </xf>
    <xf numFmtId="0" fontId="0" fillId="0" borderId="1" xfId="0" applyFont="1" applyBorder="1" applyAlignment="1">
      <alignment wrapText="1"/>
    </xf>
    <xf numFmtId="0" fontId="29" fillId="0" borderId="0" xfId="0" applyFont="1"/>
    <xf numFmtId="168" fontId="0" fillId="0" borderId="0" xfId="0" applyNumberFormat="1"/>
    <xf numFmtId="169" fontId="13" fillId="0" borderId="0" xfId="0" applyNumberFormat="1" applyFont="1" applyBorder="1"/>
    <xf numFmtId="0" fontId="2" fillId="16" borderId="1" xfId="0" applyFont="1" applyFill="1" applyBorder="1" applyAlignment="1">
      <alignment horizontal="center" wrapText="1"/>
    </xf>
    <xf numFmtId="173" fontId="0" fillId="0" borderId="1" xfId="0" applyNumberFormat="1" applyBorder="1" applyAlignment="1">
      <alignment horizontal="right"/>
    </xf>
    <xf numFmtId="0" fontId="0" fillId="0" borderId="1" xfId="0" applyBorder="1" applyAlignment="1">
      <alignment horizontal="right"/>
    </xf>
    <xf numFmtId="0" fontId="13" fillId="0" borderId="1" xfId="0" applyNumberFormat="1" applyFont="1" applyFill="1" applyBorder="1"/>
    <xf numFmtId="0" fontId="13" fillId="0" borderId="7" xfId="6" applyNumberFormat="1" applyFont="1" applyFill="1" applyBorder="1"/>
    <xf numFmtId="0" fontId="5" fillId="0" borderId="0" xfId="2" applyFont="1" applyAlignment="1">
      <alignment horizontal="center"/>
    </xf>
    <xf numFmtId="169" fontId="13" fillId="0" borderId="1" xfId="0" applyNumberFormat="1" applyFont="1" applyFill="1" applyBorder="1" applyAlignment="1">
      <alignment horizontal="right"/>
    </xf>
    <xf numFmtId="3" fontId="13" fillId="0" borderId="1" xfId="0" applyNumberFormat="1" applyFont="1" applyBorder="1"/>
    <xf numFmtId="169" fontId="13" fillId="0" borderId="27" xfId="0" applyNumberFormat="1" applyFont="1" applyFill="1" applyBorder="1"/>
    <xf numFmtId="0" fontId="13" fillId="0" borderId="0" xfId="0" applyFont="1" applyBorder="1"/>
    <xf numFmtId="0" fontId="11" fillId="0" borderId="0" xfId="0" applyFont="1" applyBorder="1"/>
    <xf numFmtId="169" fontId="2" fillId="0" borderId="0" xfId="0" applyNumberFormat="1" applyFont="1" applyFill="1"/>
    <xf numFmtId="0" fontId="2" fillId="0" borderId="0" xfId="0" applyFont="1" applyAlignment="1">
      <alignment horizontal="right" wrapText="1"/>
    </xf>
    <xf numFmtId="0" fontId="0" fillId="0" borderId="0" xfId="0" applyAlignment="1">
      <alignment horizontal="right" wrapText="1"/>
    </xf>
    <xf numFmtId="0" fontId="2" fillId="0" borderId="0" xfId="0" applyFont="1" applyAlignment="1">
      <alignment horizontal="right"/>
    </xf>
    <xf numFmtId="166" fontId="13" fillId="14" borderId="6" xfId="0" applyNumberFormat="1" applyFont="1" applyFill="1" applyBorder="1" applyAlignment="1">
      <alignment horizontal="center" vertical="center" wrapText="1"/>
    </xf>
    <xf numFmtId="166" fontId="26" fillId="0" borderId="42" xfId="0" applyNumberFormat="1" applyFont="1" applyBorder="1" applyAlignment="1">
      <alignment horizontal="center" vertical="center" wrapText="1"/>
    </xf>
    <xf numFmtId="166" fontId="13" fillId="0" borderId="42" xfId="0" applyNumberFormat="1" applyFont="1" applyBorder="1" applyAlignment="1">
      <alignment horizontal="center" vertical="center" wrapText="1"/>
    </xf>
    <xf numFmtId="166" fontId="13" fillId="0" borderId="35" xfId="0" applyNumberFormat="1" applyFont="1" applyFill="1" applyBorder="1" applyAlignment="1">
      <alignment horizontal="center" vertical="center" wrapText="1"/>
    </xf>
    <xf numFmtId="0" fontId="24" fillId="0" borderId="40" xfId="0" applyFont="1" applyBorder="1" applyAlignment="1">
      <alignment horizontal="left" vertical="center" wrapText="1"/>
    </xf>
    <xf numFmtId="0" fontId="0" fillId="0" borderId="0" xfId="0" applyAlignment="1">
      <alignment horizontal="left" wrapText="1"/>
    </xf>
    <xf numFmtId="0" fontId="25" fillId="13" borderId="41" xfId="0" applyFont="1" applyFill="1" applyBorder="1" applyAlignment="1">
      <alignment horizontal="center" vertical="center" wrapText="1"/>
    </xf>
    <xf numFmtId="0" fontId="11" fillId="0" borderId="35" xfId="0" applyFont="1" applyBorder="1" applyAlignment="1">
      <alignment horizontal="center" vertical="center" wrapText="1"/>
    </xf>
    <xf numFmtId="0" fontId="27" fillId="13" borderId="35"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5" fillId="0" borderId="0" xfId="2" applyFont="1" applyAlignment="1">
      <alignment horizontal="center"/>
    </xf>
    <xf numFmtId="0" fontId="8" fillId="0" borderId="0" xfId="2" applyFont="1" applyAlignment="1">
      <alignment horizontal="center"/>
    </xf>
    <xf numFmtId="0" fontId="5" fillId="0" borderId="0" xfId="2" applyFont="1" applyAlignment="1">
      <alignment horizontal="center" wrapText="1"/>
    </xf>
    <xf numFmtId="0" fontId="4" fillId="0" borderId="5" xfId="2" applyFont="1" applyBorder="1" applyAlignment="1">
      <alignment horizontal="left"/>
    </xf>
    <xf numFmtId="0" fontId="4" fillId="0" borderId="6" xfId="2" applyFont="1" applyBorder="1" applyAlignment="1">
      <alignment horizontal="left"/>
    </xf>
    <xf numFmtId="0" fontId="4" fillId="0" borderId="7" xfId="2" applyFont="1" applyBorder="1" applyAlignment="1">
      <alignment horizontal="left"/>
    </xf>
    <xf numFmtId="0" fontId="4" fillId="0" borderId="0" xfId="2" applyFont="1" applyAlignment="1">
      <alignment horizontal="center"/>
    </xf>
    <xf numFmtId="0" fontId="9" fillId="0" borderId="1" xfId="2" applyFont="1" applyBorder="1" applyAlignment="1">
      <alignment horizont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xf>
    <xf numFmtId="0" fontId="13" fillId="0" borderId="0" xfId="0" applyFont="1" applyFill="1" applyAlignment="1">
      <alignment horizontal="left" wrapText="1"/>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1" fillId="0" borderId="38" xfId="0" applyFont="1" applyBorder="1" applyAlignment="1">
      <alignment horizontal="center" vertical="center"/>
    </xf>
    <xf numFmtId="0" fontId="21" fillId="0" borderId="35" xfId="0" applyFont="1" applyBorder="1" applyAlignment="1">
      <alignment horizontal="center" vertical="center"/>
    </xf>
    <xf numFmtId="0" fontId="21" fillId="0" borderId="34" xfId="0" applyFont="1" applyBorder="1" applyAlignment="1">
      <alignment horizontal="center" vertical="center"/>
    </xf>
    <xf numFmtId="0" fontId="0" fillId="0" borderId="4" xfId="0" applyBorder="1" applyAlignment="1">
      <alignment horizontal="left" wrapText="1"/>
    </xf>
    <xf numFmtId="0" fontId="0" fillId="0" borderId="0" xfId="0" applyFont="1" applyAlignment="1">
      <alignment horizontal="left" wrapText="1"/>
    </xf>
    <xf numFmtId="0" fontId="15" fillId="0" borderId="24" xfId="0" applyNumberFormat="1" applyFont="1" applyBorder="1" applyAlignment="1">
      <alignment horizontal="left" vertical="top" wrapText="1"/>
    </xf>
    <xf numFmtId="0" fontId="14" fillId="0" borderId="0" xfId="0" applyNumberFormat="1" applyFont="1" applyAlignment="1">
      <alignment horizontal="center" vertical="center" wrapText="1"/>
    </xf>
    <xf numFmtId="0" fontId="15" fillId="0" borderId="0" xfId="0" applyNumberFormat="1" applyFont="1" applyAlignment="1">
      <alignment horizontal="center" vertical="center" wrapText="1"/>
    </xf>
    <xf numFmtId="0" fontId="14" fillId="0" borderId="16" xfId="0" applyNumberFormat="1" applyFont="1" applyBorder="1" applyAlignment="1">
      <alignment horizontal="center" vertical="center" wrapText="1"/>
    </xf>
    <xf numFmtId="0" fontId="14" fillId="0" borderId="17" xfId="0" applyNumberFormat="1" applyFont="1" applyBorder="1" applyAlignment="1">
      <alignment horizontal="center" vertical="top" wrapText="1"/>
    </xf>
    <xf numFmtId="0" fontId="14" fillId="0" borderId="18" xfId="0" applyNumberFormat="1" applyFont="1" applyBorder="1" applyAlignment="1">
      <alignment horizontal="center" vertical="center" wrapText="1"/>
    </xf>
    <xf numFmtId="0" fontId="14" fillId="0" borderId="19" xfId="0" applyNumberFormat="1" applyFont="1" applyBorder="1" applyAlignment="1">
      <alignment horizontal="center" vertical="center" wrapText="1"/>
    </xf>
    <xf numFmtId="0" fontId="14" fillId="0" borderId="20" xfId="0" applyNumberFormat="1"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wrapText="1"/>
    </xf>
  </cellXfs>
  <cellStyles count="9">
    <cellStyle name="Comma" xfId="6" builtinId="3"/>
    <cellStyle name="Currency" xfId="1" builtinId="4"/>
    <cellStyle name="Currency 2" xfId="3"/>
    <cellStyle name="Hyperlink" xfId="8" builtinId="8"/>
    <cellStyle name="Normal" xfId="0" builtinId="0"/>
    <cellStyle name="Normal 2" xfId="2"/>
    <cellStyle name="Normal 2 2" xfId="4"/>
    <cellStyle name="Percent" xfId="7" builtinId="5"/>
    <cellStyle name="Percent 2"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198120</xdr:colOff>
      <xdr:row>6</xdr:row>
      <xdr:rowOff>68580</xdr:rowOff>
    </xdr:from>
    <xdr:to>
      <xdr:col>15</xdr:col>
      <xdr:colOff>152826</xdr:colOff>
      <xdr:row>18</xdr:row>
      <xdr:rowOff>11129</xdr:rowOff>
    </xdr:to>
    <xdr:pic>
      <xdr:nvPicPr>
        <xdr:cNvPr id="2" name="Picture 1">
          <a:extLst>
            <a:ext uri="{FF2B5EF4-FFF2-40B4-BE49-F238E27FC236}">
              <a16:creationId xmlns=""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11506200" y="617220"/>
          <a:ext cx="2034966" cy="21498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ject%20Request%20Form%20-%20Excel\PRF%202018101810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yna.wasley/AppData/Local/Microsoft/Windows/Temporary%20Internet%20Files/Content.Outlook/FT9FZND2/Redbud%20Trail/190702_Redbud%20Trail%20BUILD%20Benefits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CostEst"/>
      <sheetName val="LookupLists"/>
      <sheetName val="OldLookupData"/>
    </sheetNames>
    <sheetDataSet>
      <sheetData sheetId="0"/>
      <sheetData sheetId="1"/>
      <sheetData sheetId="2"/>
      <sheetData sheetId="3">
        <row r="1">
          <cell r="B1" t="str">
            <v>Project Managers</v>
          </cell>
          <cell r="C1" t="str">
            <v>Divisions</v>
          </cell>
          <cell r="D1" t="str">
            <v>Sections</v>
          </cell>
          <cell r="H1" t="str">
            <v>Streets</v>
          </cell>
          <cell r="I1" t="str">
            <v>Directions</v>
          </cell>
          <cell r="J1" t="str">
            <v>Cities</v>
          </cell>
          <cell r="K1" t="str">
            <v>Sides</v>
          </cell>
          <cell r="L1" t="str">
            <v>Villages</v>
          </cell>
        </row>
        <row r="2">
          <cell r="B2" t="str">
            <v>Angel Cobb</v>
          </cell>
          <cell r="C2" t="str">
            <v>83 -  Storm Sewer</v>
          </cell>
          <cell r="D2" t="str">
            <v>8311 - Major Trunk Storm Drain</v>
          </cell>
          <cell r="H2" t="str">
            <v>100th Ave</v>
          </cell>
          <cell r="I2" t="str">
            <v>N</v>
          </cell>
          <cell r="J2" t="str">
            <v>Phoenix</v>
          </cell>
          <cell r="K2" t="str">
            <v>Both Sides</v>
          </cell>
          <cell r="L2" t="str">
            <v>Ahwatukee Foothills</v>
          </cell>
        </row>
        <row r="3">
          <cell r="B3" t="str">
            <v>Anthony Humphrey</v>
          </cell>
          <cell r="C3" t="str">
            <v>85 -  Streets/Bridge</v>
          </cell>
          <cell r="D3" t="str">
            <v>8312 - Drainage Channels &amp; Detention Basins</v>
          </cell>
          <cell r="H3" t="str">
            <v>100th Dr</v>
          </cell>
          <cell r="I3" t="str">
            <v>NE</v>
          </cell>
          <cell r="J3" t="str">
            <v>Apache Junction</v>
          </cell>
          <cell r="K3" t="str">
            <v>Inside Only</v>
          </cell>
          <cell r="L3" t="str">
            <v>Alhambra</v>
          </cell>
        </row>
        <row r="4">
          <cell r="B4" t="str">
            <v>Brandy Ruark</v>
          </cell>
          <cell r="C4" t="str">
            <v>87 -  Other Streets</v>
          </cell>
          <cell r="D4" t="str">
            <v>8313 - Misc. Collectors &amp; Laterals</v>
          </cell>
          <cell r="H4" t="str">
            <v>100th Ln</v>
          </cell>
          <cell r="I4" t="str">
            <v>E</v>
          </cell>
          <cell r="J4" t="str">
            <v>Avondale</v>
          </cell>
          <cell r="K4" t="str">
            <v>Outside Only</v>
          </cell>
          <cell r="L4" t="str">
            <v>Camelback East</v>
          </cell>
        </row>
        <row r="5">
          <cell r="B5" t="str">
            <v>Briiana Velez</v>
          </cell>
          <cell r="C5" t="str">
            <v>89 -  Traffic Improvement</v>
          </cell>
          <cell r="D5" t="str">
            <v>8314 - Local Drainage Solutions</v>
          </cell>
          <cell r="H5" t="str">
            <v>101st Ave</v>
          </cell>
          <cell r="I5" t="str">
            <v>SE</v>
          </cell>
          <cell r="J5" t="str">
            <v>Buckeye</v>
          </cell>
          <cell r="L5" t="str">
            <v>Central City</v>
          </cell>
        </row>
        <row r="6">
          <cell r="B6" t="str">
            <v>Bruce Littleton</v>
          </cell>
          <cell r="D6" t="str">
            <v>8315 - Drainage for Street Mods</v>
          </cell>
          <cell r="H6" t="str">
            <v>101st Dr</v>
          </cell>
          <cell r="I6" t="str">
            <v>S</v>
          </cell>
          <cell r="J6" t="str">
            <v>Carefree</v>
          </cell>
          <cell r="L6" t="str">
            <v>Deer Valley</v>
          </cell>
        </row>
        <row r="7">
          <cell r="B7" t="str">
            <v>Chris Casey</v>
          </cell>
          <cell r="D7" t="str">
            <v>8316 - Inflation</v>
          </cell>
          <cell r="H7" t="str">
            <v>101st Glen</v>
          </cell>
          <cell r="I7" t="str">
            <v>SW</v>
          </cell>
          <cell r="J7" t="str">
            <v>Casa Grande</v>
          </cell>
          <cell r="L7" t="str">
            <v>Desert View</v>
          </cell>
        </row>
        <row r="8">
          <cell r="B8" t="str">
            <v>Chris Manno</v>
          </cell>
          <cell r="D8" t="str">
            <v>8380 - Relocation Costs</v>
          </cell>
          <cell r="H8" t="str">
            <v>101st Ln</v>
          </cell>
          <cell r="I8" t="str">
            <v>W</v>
          </cell>
          <cell r="J8" t="str">
            <v>Cave Creek</v>
          </cell>
          <cell r="L8" t="str">
            <v>Encanto</v>
          </cell>
        </row>
        <row r="9">
          <cell r="B9" t="str">
            <v>Chris Holland</v>
          </cell>
          <cell r="D9" t="str">
            <v>8500 - Percent for Arts</v>
          </cell>
          <cell r="H9" t="str">
            <v>102nd Ave</v>
          </cell>
          <cell r="I9" t="str">
            <v>NW</v>
          </cell>
          <cell r="J9" t="str">
            <v>Chandler</v>
          </cell>
          <cell r="L9" t="str">
            <v>Estrella</v>
          </cell>
        </row>
        <row r="10">
          <cell r="B10" t="str">
            <v>Chris Kowalsky</v>
          </cell>
          <cell r="D10" t="str">
            <v>8510 - Major Street Construction</v>
          </cell>
          <cell r="H10" t="str">
            <v>102nd Dr</v>
          </cell>
          <cell r="J10" t="str">
            <v>Coolidge</v>
          </cell>
          <cell r="L10" t="str">
            <v>Laveen</v>
          </cell>
        </row>
        <row r="11">
          <cell r="B11" t="str">
            <v>Chris Nipar</v>
          </cell>
          <cell r="D11" t="str">
            <v>8511 - Bridges</v>
          </cell>
          <cell r="H11" t="str">
            <v>102nd Ln</v>
          </cell>
          <cell r="J11" t="str">
            <v>El Mirage</v>
          </cell>
          <cell r="L11" t="str">
            <v>Maryvale</v>
          </cell>
        </row>
        <row r="12">
          <cell r="B12" t="str">
            <v>Don Cross</v>
          </cell>
          <cell r="D12" t="str">
            <v>8514 - Advance Major Street Construction</v>
          </cell>
          <cell r="H12" t="str">
            <v>102nd Way</v>
          </cell>
          <cell r="J12" t="str">
            <v>Eloy</v>
          </cell>
          <cell r="L12" t="str">
            <v>North Gateway</v>
          </cell>
        </row>
        <row r="13">
          <cell r="B13" t="str">
            <v>Gail Brinkmann</v>
          </cell>
          <cell r="D13" t="str">
            <v>8516 - Streetlighting</v>
          </cell>
          <cell r="H13" t="str">
            <v>103rd Ave</v>
          </cell>
          <cell r="J13" t="str">
            <v>Florence</v>
          </cell>
          <cell r="L13" t="str">
            <v>North Mountain</v>
          </cell>
        </row>
        <row r="14">
          <cell r="B14" t="str">
            <v>Hasan Mushtaq</v>
          </cell>
          <cell r="D14" t="str">
            <v>8517 - Retrofit</v>
          </cell>
          <cell r="H14" t="str">
            <v>103rd Dr</v>
          </cell>
          <cell r="J14" t="str">
            <v>Fountain Hills</v>
          </cell>
          <cell r="L14" t="str">
            <v>Paradise Valley</v>
          </cell>
        </row>
        <row r="15">
          <cell r="B15" t="str">
            <v>Hugh Alter</v>
          </cell>
          <cell r="D15" t="str">
            <v>8519 - Program Contingency</v>
          </cell>
          <cell r="H15" t="str">
            <v>103rd Ln</v>
          </cell>
          <cell r="J15" t="str">
            <v>Gila Bend</v>
          </cell>
          <cell r="L15" t="str">
            <v>Rio Vista</v>
          </cell>
        </row>
        <row r="16">
          <cell r="B16" t="str">
            <v>Jack Noble</v>
          </cell>
          <cell r="D16" t="str">
            <v>8580 - Relocation Costs</v>
          </cell>
          <cell r="H16" t="str">
            <v>104th Ave</v>
          </cell>
          <cell r="J16" t="str">
            <v>Gilbert</v>
          </cell>
          <cell r="L16" t="str">
            <v>South Mountain</v>
          </cell>
        </row>
        <row r="17">
          <cell r="B17" t="str">
            <v>Jason Fernandez</v>
          </cell>
          <cell r="D17" t="str">
            <v>8710 - AHUR: Street Mods</v>
          </cell>
          <cell r="H17" t="str">
            <v>104th Dr</v>
          </cell>
          <cell r="J17" t="str">
            <v>Glendale</v>
          </cell>
        </row>
        <row r="18">
          <cell r="B18" t="str">
            <v>Jason Snider</v>
          </cell>
          <cell r="D18" t="str">
            <v>8711 - CCF: Street Mods</v>
          </cell>
          <cell r="H18" t="str">
            <v>104th Ln</v>
          </cell>
          <cell r="J18" t="str">
            <v>Goodyear</v>
          </cell>
        </row>
        <row r="19">
          <cell r="B19" t="str">
            <v>Joe Perez</v>
          </cell>
          <cell r="D19" t="str">
            <v>8720 - Improvement Districts</v>
          </cell>
          <cell r="H19" t="str">
            <v>104th Way</v>
          </cell>
          <cell r="J19" t="str">
            <v>Guadalupe</v>
          </cell>
        </row>
        <row r="20">
          <cell r="B20" t="str">
            <v>Jose Rodriguez Diaz</v>
          </cell>
          <cell r="D20" t="str">
            <v>8725 - Street Lighting - Mid Blocks</v>
          </cell>
          <cell r="H20" t="str">
            <v>105th Ave</v>
          </cell>
          <cell r="J20" t="str">
            <v>Kearny</v>
          </cell>
        </row>
        <row r="21">
          <cell r="B21" t="str">
            <v>Juan Giron</v>
          </cell>
          <cell r="D21" t="str">
            <v>8735 - Other Street Const. Env. Support Program</v>
          </cell>
          <cell r="H21" t="str">
            <v>105th Dr</v>
          </cell>
          <cell r="J21" t="str">
            <v>Litchfield Park</v>
          </cell>
        </row>
        <row r="22">
          <cell r="B22" t="str">
            <v>Kirk Alire</v>
          </cell>
          <cell r="D22" t="str">
            <v>8740 - Other Street Resurfacing</v>
          </cell>
          <cell r="H22" t="str">
            <v>105th Ln</v>
          </cell>
          <cell r="J22" t="str">
            <v>Mammoth</v>
          </cell>
        </row>
        <row r="23">
          <cell r="B23" t="str">
            <v>Leticia Vargas</v>
          </cell>
          <cell r="D23" t="str">
            <v>8741 - Neighborhood Revitalization CCF</v>
          </cell>
          <cell r="H23" t="str">
            <v>106th Ave</v>
          </cell>
          <cell r="J23" t="str">
            <v>Maricopa</v>
          </cell>
        </row>
        <row r="24">
          <cell r="B24" t="str">
            <v>Lyndee Cichon</v>
          </cell>
          <cell r="D24" t="str">
            <v>8743 - Sidewalk Ramps (ADA)</v>
          </cell>
          <cell r="H24" t="str">
            <v>106th Dr</v>
          </cell>
          <cell r="J24" t="str">
            <v>Mesa</v>
          </cell>
        </row>
        <row r="25">
          <cell r="B25" t="str">
            <v>Mani Kumar</v>
          </cell>
          <cell r="D25" t="str">
            <v>8744 - Dirt Shoulder/Dust Proofing</v>
          </cell>
          <cell r="H25" t="str">
            <v>106th Gln</v>
          </cell>
          <cell r="J25" t="str">
            <v>Paradise Valley</v>
          </cell>
        </row>
        <row r="26">
          <cell r="B26" t="str">
            <v>Mark Glock</v>
          </cell>
          <cell r="D26" t="str">
            <v>8750 - ADA Compliance Improvements</v>
          </cell>
          <cell r="H26" t="str">
            <v>106th Ln</v>
          </cell>
          <cell r="J26" t="str">
            <v>Peoria</v>
          </cell>
        </row>
        <row r="27">
          <cell r="B27" t="str">
            <v>Mark Melnychenko</v>
          </cell>
          <cell r="D27" t="str">
            <v>8760 - Bikepaths</v>
          </cell>
          <cell r="H27" t="str">
            <v>107th Ave</v>
          </cell>
          <cell r="J27" t="str">
            <v>Queen Creek</v>
          </cell>
        </row>
        <row r="28">
          <cell r="B28" t="str">
            <v>Melody Moss</v>
          </cell>
          <cell r="D28" t="str">
            <v>8775 - CCF: Neighborhood sidewalks</v>
          </cell>
          <cell r="H28" t="str">
            <v>107th Dr</v>
          </cell>
          <cell r="J28" t="str">
            <v>Scottsdale</v>
          </cell>
        </row>
        <row r="29">
          <cell r="B29" t="str">
            <v>Myesha Harris</v>
          </cell>
          <cell r="D29" t="str">
            <v>8780 - Relocation Costs</v>
          </cell>
          <cell r="H29" t="str">
            <v>107th Ln</v>
          </cell>
          <cell r="J29" t="str">
            <v>Superior</v>
          </cell>
        </row>
        <row r="30">
          <cell r="B30" t="str">
            <v>Perfect Arroyo</v>
          </cell>
          <cell r="D30" t="str">
            <v>8930 - Screen Walls</v>
          </cell>
          <cell r="H30" t="str">
            <v>108th Ave</v>
          </cell>
          <cell r="J30" t="str">
            <v>Surprise</v>
          </cell>
        </row>
        <row r="31">
          <cell r="B31" t="str">
            <v>Prescilla Pappas</v>
          </cell>
          <cell r="D31" t="str">
            <v>8931 - Bottleneck Removal Projects</v>
          </cell>
          <cell r="H31" t="str">
            <v>108th Dr</v>
          </cell>
          <cell r="J31" t="str">
            <v>Tempe</v>
          </cell>
        </row>
        <row r="32">
          <cell r="B32" t="str">
            <v>Ray Dovalina</v>
          </cell>
          <cell r="D32" t="str">
            <v>8932 - Traffic Calming Infrastructure</v>
          </cell>
          <cell r="H32" t="str">
            <v>109th Ave</v>
          </cell>
          <cell r="J32" t="str">
            <v>Tolleson</v>
          </cell>
        </row>
        <row r="33">
          <cell r="B33" t="str">
            <v>Rick Evans</v>
          </cell>
          <cell r="D33" t="str">
            <v>8933 - New Traffic Signal Installation</v>
          </cell>
          <cell r="H33" t="str">
            <v>109th Dr</v>
          </cell>
          <cell r="J33" t="str">
            <v>Wickenburg</v>
          </cell>
        </row>
        <row r="34">
          <cell r="B34" t="str">
            <v>Roxanne Tapia</v>
          </cell>
          <cell r="D34" t="str">
            <v>8934 - Traffic Signal Modernization</v>
          </cell>
          <cell r="H34" t="str">
            <v>109th Ln</v>
          </cell>
          <cell r="J34" t="str">
            <v>Youngtown</v>
          </cell>
        </row>
        <row r="35">
          <cell r="B35" t="str">
            <v>Ryan Stevens</v>
          </cell>
          <cell r="D35" t="str">
            <v>8935 - Traffic Signal Shop</v>
          </cell>
          <cell r="H35" t="str">
            <v>10th Ave</v>
          </cell>
        </row>
        <row r="36">
          <cell r="B36" t="str">
            <v>Steve Cohee</v>
          </cell>
          <cell r="D36" t="str">
            <v>8936 - Signal System Upgrade</v>
          </cell>
          <cell r="H36" t="str">
            <v>10th Dr</v>
          </cell>
        </row>
        <row r="37">
          <cell r="B37" t="str">
            <v>Tom Wolch</v>
          </cell>
          <cell r="D37" t="str">
            <v>8937 - Traffic Counts</v>
          </cell>
          <cell r="H37" t="str">
            <v>10th Ln</v>
          </cell>
        </row>
        <row r="38">
          <cell r="B38" t="str">
            <v>Tracy Eberlein</v>
          </cell>
          <cell r="D38" t="str">
            <v>8980 - Relocation Costs</v>
          </cell>
          <cell r="H38" t="str">
            <v>10th Pl</v>
          </cell>
        </row>
        <row r="39">
          <cell r="B39" t="str">
            <v>Unknown</v>
          </cell>
          <cell r="H39" t="str">
            <v>10th St</v>
          </cell>
        </row>
        <row r="40">
          <cell r="H40" t="str">
            <v>10th Way</v>
          </cell>
        </row>
        <row r="41">
          <cell r="H41" t="str">
            <v>110th Ave</v>
          </cell>
        </row>
        <row r="42">
          <cell r="H42" t="str">
            <v>110th Dr</v>
          </cell>
        </row>
        <row r="43">
          <cell r="H43" t="str">
            <v>110th Ln</v>
          </cell>
        </row>
        <row r="44">
          <cell r="H44" t="str">
            <v>111th Ave</v>
          </cell>
        </row>
        <row r="45">
          <cell r="H45" t="str">
            <v>111th Dr</v>
          </cell>
        </row>
        <row r="46">
          <cell r="H46" t="str">
            <v>111th Gln</v>
          </cell>
        </row>
        <row r="47">
          <cell r="H47" t="str">
            <v>111th Ln</v>
          </cell>
        </row>
        <row r="48">
          <cell r="H48" t="str">
            <v>112th Ave</v>
          </cell>
        </row>
        <row r="49">
          <cell r="H49" t="str">
            <v>112th Dr</v>
          </cell>
        </row>
        <row r="50">
          <cell r="H50" t="str">
            <v>112th Gln</v>
          </cell>
        </row>
        <row r="51">
          <cell r="H51" t="str">
            <v>112th Ln</v>
          </cell>
        </row>
        <row r="52">
          <cell r="H52" t="str">
            <v>113th Ave</v>
          </cell>
        </row>
        <row r="53">
          <cell r="H53" t="str">
            <v>113th Dr</v>
          </cell>
        </row>
        <row r="54">
          <cell r="H54" t="str">
            <v>113th Ln</v>
          </cell>
        </row>
        <row r="55">
          <cell r="H55" t="str">
            <v>115th Ave</v>
          </cell>
        </row>
        <row r="56">
          <cell r="H56" t="str">
            <v>11th Ave</v>
          </cell>
        </row>
        <row r="57">
          <cell r="H57" t="str">
            <v>11th Dr</v>
          </cell>
        </row>
        <row r="58">
          <cell r="H58" t="str">
            <v>11th Ln</v>
          </cell>
        </row>
        <row r="59">
          <cell r="H59" t="str">
            <v>11th Pl</v>
          </cell>
        </row>
        <row r="60">
          <cell r="H60" t="str">
            <v>11th St</v>
          </cell>
        </row>
        <row r="61">
          <cell r="H61" t="str">
            <v>11th Way</v>
          </cell>
        </row>
        <row r="62">
          <cell r="H62" t="str">
            <v>12th Ave</v>
          </cell>
        </row>
        <row r="63">
          <cell r="H63" t="str">
            <v>12th Ct</v>
          </cell>
        </row>
        <row r="64">
          <cell r="H64" t="str">
            <v>12th Dr</v>
          </cell>
        </row>
        <row r="65">
          <cell r="H65" t="str">
            <v>12th Ln</v>
          </cell>
        </row>
        <row r="66">
          <cell r="H66" t="str">
            <v>12th Pl</v>
          </cell>
        </row>
        <row r="67">
          <cell r="H67" t="str">
            <v>12th St</v>
          </cell>
        </row>
        <row r="68">
          <cell r="H68" t="str">
            <v>12th Ter</v>
          </cell>
        </row>
        <row r="69">
          <cell r="H69" t="str">
            <v>12th Way</v>
          </cell>
        </row>
        <row r="70">
          <cell r="H70" t="str">
            <v>13th Ave</v>
          </cell>
        </row>
        <row r="71">
          <cell r="H71" t="str">
            <v>13th Dr</v>
          </cell>
        </row>
        <row r="72">
          <cell r="H72" t="str">
            <v>13th Ln</v>
          </cell>
        </row>
        <row r="73">
          <cell r="H73" t="str">
            <v>13th Pl</v>
          </cell>
        </row>
        <row r="74">
          <cell r="H74" t="str">
            <v>13th St</v>
          </cell>
        </row>
        <row r="75">
          <cell r="H75" t="str">
            <v>13th Ter</v>
          </cell>
        </row>
        <row r="76">
          <cell r="H76" t="str">
            <v>13th Way</v>
          </cell>
        </row>
        <row r="77">
          <cell r="H77" t="str">
            <v>14th Ave</v>
          </cell>
        </row>
        <row r="78">
          <cell r="H78" t="str">
            <v>14th Dr</v>
          </cell>
        </row>
        <row r="79">
          <cell r="H79" t="str">
            <v>14th Ln</v>
          </cell>
        </row>
        <row r="80">
          <cell r="H80" t="str">
            <v>14th Pl</v>
          </cell>
        </row>
        <row r="81">
          <cell r="H81" t="str">
            <v>14th St</v>
          </cell>
        </row>
        <row r="82">
          <cell r="H82" t="str">
            <v>14th Way</v>
          </cell>
        </row>
        <row r="83">
          <cell r="H83" t="str">
            <v>15th Ave</v>
          </cell>
        </row>
        <row r="84">
          <cell r="H84" t="str">
            <v>15th Dr</v>
          </cell>
        </row>
        <row r="85">
          <cell r="H85" t="str">
            <v>15th Gln</v>
          </cell>
        </row>
        <row r="86">
          <cell r="H86" t="str">
            <v>15th Ln</v>
          </cell>
        </row>
        <row r="87">
          <cell r="H87" t="str">
            <v>15th Pl</v>
          </cell>
        </row>
        <row r="88">
          <cell r="H88" t="str">
            <v>15th Run</v>
          </cell>
        </row>
        <row r="89">
          <cell r="H89" t="str">
            <v>15th St</v>
          </cell>
        </row>
        <row r="90">
          <cell r="H90" t="str">
            <v>15th Ter</v>
          </cell>
        </row>
        <row r="91">
          <cell r="H91" t="str">
            <v>15th Way</v>
          </cell>
        </row>
        <row r="92">
          <cell r="H92" t="str">
            <v>16th Ave</v>
          </cell>
        </row>
        <row r="93">
          <cell r="H93" t="str">
            <v>16th Ct</v>
          </cell>
        </row>
        <row r="94">
          <cell r="H94" t="str">
            <v>16th Dr</v>
          </cell>
        </row>
        <row r="95">
          <cell r="H95" t="str">
            <v>16th Gln</v>
          </cell>
        </row>
        <row r="96">
          <cell r="H96" t="str">
            <v>16th Ln</v>
          </cell>
        </row>
        <row r="97">
          <cell r="H97" t="str">
            <v>16th Pl</v>
          </cell>
        </row>
        <row r="98">
          <cell r="H98" t="str">
            <v>16th St</v>
          </cell>
        </row>
        <row r="99">
          <cell r="H99" t="str">
            <v>16th Way</v>
          </cell>
        </row>
        <row r="100">
          <cell r="H100" t="str">
            <v>17th Ave</v>
          </cell>
        </row>
        <row r="101">
          <cell r="H101" t="str">
            <v>17th Ct</v>
          </cell>
        </row>
        <row r="102">
          <cell r="H102" t="str">
            <v>17th Dr</v>
          </cell>
        </row>
        <row r="103">
          <cell r="H103" t="str">
            <v>17th Gln</v>
          </cell>
        </row>
        <row r="104">
          <cell r="H104" t="str">
            <v>17th Ln</v>
          </cell>
        </row>
        <row r="105">
          <cell r="H105" t="str">
            <v>17th Pl</v>
          </cell>
        </row>
        <row r="106">
          <cell r="H106" t="str">
            <v>17th St</v>
          </cell>
        </row>
        <row r="107">
          <cell r="H107" t="str">
            <v>17th Ter</v>
          </cell>
        </row>
        <row r="108">
          <cell r="H108" t="str">
            <v>17th Way</v>
          </cell>
        </row>
        <row r="109">
          <cell r="H109" t="str">
            <v>18th Ave</v>
          </cell>
        </row>
        <row r="110">
          <cell r="H110" t="str">
            <v>18th Dr</v>
          </cell>
        </row>
        <row r="111">
          <cell r="H111" t="str">
            <v>18th Ln</v>
          </cell>
        </row>
        <row r="112">
          <cell r="H112" t="str">
            <v>18th Pl</v>
          </cell>
        </row>
        <row r="113">
          <cell r="H113" t="str">
            <v>18th St</v>
          </cell>
        </row>
        <row r="114">
          <cell r="H114" t="str">
            <v>18th Ter</v>
          </cell>
        </row>
        <row r="115">
          <cell r="H115" t="str">
            <v>18th Way</v>
          </cell>
        </row>
        <row r="116">
          <cell r="H116" t="str">
            <v>19th Ave</v>
          </cell>
        </row>
        <row r="117">
          <cell r="H117" t="str">
            <v>19th Dr</v>
          </cell>
        </row>
        <row r="118">
          <cell r="H118" t="str">
            <v>19th Glen</v>
          </cell>
        </row>
        <row r="119">
          <cell r="H119" t="str">
            <v>19th Ln</v>
          </cell>
        </row>
        <row r="120">
          <cell r="H120" t="str">
            <v>19th Pl</v>
          </cell>
        </row>
        <row r="121">
          <cell r="H121" t="str">
            <v>19th Run</v>
          </cell>
        </row>
        <row r="122">
          <cell r="H122" t="str">
            <v>19th St</v>
          </cell>
        </row>
        <row r="123">
          <cell r="H123" t="str">
            <v>19th Ter</v>
          </cell>
        </row>
        <row r="124">
          <cell r="H124" t="str">
            <v>19th Way</v>
          </cell>
        </row>
        <row r="125">
          <cell r="H125" t="str">
            <v>1st Ave</v>
          </cell>
        </row>
        <row r="126">
          <cell r="H126" t="str">
            <v>1st Ave Crossover</v>
          </cell>
        </row>
        <row r="127">
          <cell r="H127" t="str">
            <v>1st Dr</v>
          </cell>
        </row>
        <row r="128">
          <cell r="H128" t="str">
            <v>1st Ln</v>
          </cell>
        </row>
        <row r="129">
          <cell r="H129" t="str">
            <v>1st Pl</v>
          </cell>
        </row>
        <row r="130">
          <cell r="H130" t="str">
            <v>1st St</v>
          </cell>
        </row>
        <row r="131">
          <cell r="H131" t="str">
            <v>20th Ave</v>
          </cell>
        </row>
        <row r="132">
          <cell r="H132" t="str">
            <v>20th Dr</v>
          </cell>
        </row>
        <row r="133">
          <cell r="H133" t="str">
            <v>20th Gln</v>
          </cell>
        </row>
        <row r="134">
          <cell r="H134" t="str">
            <v>20th Ln</v>
          </cell>
        </row>
        <row r="135">
          <cell r="H135" t="str">
            <v>20th Pkwy</v>
          </cell>
        </row>
        <row r="136">
          <cell r="H136" t="str">
            <v>20th Pl</v>
          </cell>
        </row>
        <row r="137">
          <cell r="H137" t="str">
            <v>20th St</v>
          </cell>
        </row>
        <row r="138">
          <cell r="H138" t="str">
            <v>20th Ter</v>
          </cell>
        </row>
        <row r="139">
          <cell r="H139" t="str">
            <v>20th Way</v>
          </cell>
        </row>
        <row r="140">
          <cell r="H140" t="str">
            <v>21st Ave</v>
          </cell>
        </row>
        <row r="141">
          <cell r="H141" t="str">
            <v>21st Dr</v>
          </cell>
        </row>
        <row r="142">
          <cell r="H142" t="str">
            <v>21st Ln</v>
          </cell>
        </row>
        <row r="143">
          <cell r="H143" t="str">
            <v>21st Pl</v>
          </cell>
        </row>
        <row r="144">
          <cell r="H144" t="str">
            <v>21st St</v>
          </cell>
        </row>
        <row r="145">
          <cell r="H145" t="str">
            <v>21st Ter</v>
          </cell>
        </row>
        <row r="146">
          <cell r="H146" t="str">
            <v>21st Way</v>
          </cell>
        </row>
        <row r="147">
          <cell r="H147" t="str">
            <v>22nd Ave</v>
          </cell>
        </row>
        <row r="148">
          <cell r="H148" t="str">
            <v>22nd Dr</v>
          </cell>
        </row>
        <row r="149">
          <cell r="H149" t="str">
            <v>22nd Gln</v>
          </cell>
        </row>
        <row r="150">
          <cell r="H150" t="str">
            <v>22nd Ln</v>
          </cell>
        </row>
        <row r="151">
          <cell r="H151" t="str">
            <v>22nd North Gln</v>
          </cell>
        </row>
        <row r="152">
          <cell r="H152" t="str">
            <v>22nd Pl</v>
          </cell>
        </row>
        <row r="153">
          <cell r="H153" t="str">
            <v>22nd St</v>
          </cell>
        </row>
        <row r="154">
          <cell r="H154" t="str">
            <v>22nd Ter</v>
          </cell>
        </row>
        <row r="155">
          <cell r="H155" t="str">
            <v>22nd Way</v>
          </cell>
        </row>
        <row r="156">
          <cell r="H156" t="str">
            <v>23rd Ave</v>
          </cell>
        </row>
        <row r="157">
          <cell r="H157" t="str">
            <v>23rd Dr</v>
          </cell>
        </row>
        <row r="158">
          <cell r="H158" t="str">
            <v>23rd Gln</v>
          </cell>
        </row>
        <row r="159">
          <cell r="H159" t="str">
            <v>23rd Ln</v>
          </cell>
        </row>
        <row r="160">
          <cell r="H160" t="str">
            <v>23rd Pl</v>
          </cell>
        </row>
        <row r="161">
          <cell r="H161" t="str">
            <v>23rd St</v>
          </cell>
        </row>
        <row r="162">
          <cell r="H162" t="str">
            <v>23rd Way</v>
          </cell>
        </row>
        <row r="163">
          <cell r="H163" t="str">
            <v>24th Ave</v>
          </cell>
        </row>
        <row r="164">
          <cell r="H164" t="str">
            <v>24th Dr</v>
          </cell>
        </row>
        <row r="165">
          <cell r="H165" t="str">
            <v>24th Ln</v>
          </cell>
        </row>
        <row r="166">
          <cell r="H166" t="str">
            <v>24th Pkwy</v>
          </cell>
        </row>
        <row r="167">
          <cell r="H167" t="str">
            <v>24th Pl</v>
          </cell>
        </row>
        <row r="168">
          <cell r="H168" t="str">
            <v>24th St</v>
          </cell>
        </row>
        <row r="169">
          <cell r="H169" t="str">
            <v>24th Ter</v>
          </cell>
        </row>
        <row r="170">
          <cell r="H170" t="str">
            <v>24th Way</v>
          </cell>
        </row>
        <row r="171">
          <cell r="H171" t="str">
            <v>25th Ave</v>
          </cell>
        </row>
        <row r="172">
          <cell r="H172" t="str">
            <v>25th Dl</v>
          </cell>
        </row>
        <row r="173">
          <cell r="H173" t="str">
            <v>25th Dr</v>
          </cell>
        </row>
        <row r="174">
          <cell r="H174" t="str">
            <v>25th Gln</v>
          </cell>
        </row>
        <row r="175">
          <cell r="H175" t="str">
            <v>25th Ln</v>
          </cell>
        </row>
        <row r="176">
          <cell r="H176" t="str">
            <v>25th Pl</v>
          </cell>
        </row>
        <row r="177">
          <cell r="H177" t="str">
            <v>25th St</v>
          </cell>
        </row>
        <row r="178">
          <cell r="H178" t="str">
            <v>25th Ter</v>
          </cell>
        </row>
        <row r="179">
          <cell r="H179" t="str">
            <v>25th Way</v>
          </cell>
        </row>
        <row r="180">
          <cell r="H180" t="str">
            <v>2625 East</v>
          </cell>
        </row>
        <row r="181">
          <cell r="H181" t="str">
            <v>26th Ave</v>
          </cell>
        </row>
        <row r="182">
          <cell r="H182" t="str">
            <v>26th Cir</v>
          </cell>
        </row>
        <row r="183">
          <cell r="H183" t="str">
            <v>26th Ct</v>
          </cell>
        </row>
        <row r="184">
          <cell r="H184" t="str">
            <v>26th Dr</v>
          </cell>
        </row>
        <row r="185">
          <cell r="H185" t="str">
            <v>26th Gln</v>
          </cell>
        </row>
        <row r="186">
          <cell r="H186" t="str">
            <v>26th Ln</v>
          </cell>
        </row>
        <row r="187">
          <cell r="H187" t="str">
            <v>26th Pl</v>
          </cell>
        </row>
        <row r="188">
          <cell r="H188" t="str">
            <v>26th St</v>
          </cell>
        </row>
        <row r="189">
          <cell r="H189" t="str">
            <v>26th Way</v>
          </cell>
        </row>
        <row r="190">
          <cell r="H190" t="str">
            <v>27th Ave</v>
          </cell>
        </row>
        <row r="191">
          <cell r="H191" t="str">
            <v>27th Ct</v>
          </cell>
        </row>
        <row r="192">
          <cell r="H192" t="str">
            <v>27th Dr</v>
          </cell>
        </row>
        <row r="193">
          <cell r="H193" t="str">
            <v>27th Ln</v>
          </cell>
        </row>
        <row r="194">
          <cell r="H194" t="str">
            <v>27th Pl</v>
          </cell>
        </row>
        <row r="195">
          <cell r="H195" t="str">
            <v>27th Run</v>
          </cell>
        </row>
        <row r="196">
          <cell r="H196" t="str">
            <v>27th St</v>
          </cell>
        </row>
        <row r="197">
          <cell r="H197" t="str">
            <v>27th Ter</v>
          </cell>
        </row>
        <row r="198">
          <cell r="H198" t="str">
            <v>27th Way</v>
          </cell>
        </row>
        <row r="199">
          <cell r="H199" t="str">
            <v>28th Ave</v>
          </cell>
        </row>
        <row r="200">
          <cell r="H200" t="str">
            <v>28th Dr</v>
          </cell>
        </row>
        <row r="201">
          <cell r="H201" t="str">
            <v>28th Gln</v>
          </cell>
        </row>
        <row r="202">
          <cell r="H202" t="str">
            <v>28th Ln</v>
          </cell>
        </row>
        <row r="203">
          <cell r="H203" t="str">
            <v>28th Pl</v>
          </cell>
        </row>
        <row r="204">
          <cell r="H204" t="str">
            <v>28th St</v>
          </cell>
        </row>
        <row r="205">
          <cell r="H205" t="str">
            <v>28th Ter</v>
          </cell>
        </row>
        <row r="206">
          <cell r="H206" t="str">
            <v>28th Way</v>
          </cell>
        </row>
        <row r="207">
          <cell r="H207" t="str">
            <v>29th Ave</v>
          </cell>
        </row>
        <row r="208">
          <cell r="H208" t="str">
            <v>29th Dr</v>
          </cell>
        </row>
        <row r="209">
          <cell r="H209" t="str">
            <v>29th Ln</v>
          </cell>
        </row>
        <row r="210">
          <cell r="H210" t="str">
            <v>29th Pl</v>
          </cell>
        </row>
        <row r="211">
          <cell r="H211" t="str">
            <v>29th St</v>
          </cell>
        </row>
        <row r="212">
          <cell r="H212" t="str">
            <v>29th Ter</v>
          </cell>
        </row>
        <row r="213">
          <cell r="H213" t="str">
            <v>29th Way</v>
          </cell>
        </row>
        <row r="214">
          <cell r="H214" t="str">
            <v>2nd Ave</v>
          </cell>
        </row>
        <row r="215">
          <cell r="H215" t="str">
            <v>2nd Dr</v>
          </cell>
        </row>
        <row r="216">
          <cell r="H216" t="str">
            <v>2nd Gln</v>
          </cell>
        </row>
        <row r="217">
          <cell r="H217" t="str">
            <v>2nd Ln</v>
          </cell>
        </row>
        <row r="218">
          <cell r="H218" t="str">
            <v>2nd Pl</v>
          </cell>
        </row>
        <row r="219">
          <cell r="H219" t="str">
            <v>2nd St</v>
          </cell>
        </row>
        <row r="220">
          <cell r="H220" t="str">
            <v>2nd Way</v>
          </cell>
        </row>
        <row r="221">
          <cell r="H221" t="str">
            <v>30000 N</v>
          </cell>
        </row>
        <row r="222">
          <cell r="H222" t="str">
            <v>30th Ave</v>
          </cell>
        </row>
        <row r="223">
          <cell r="H223" t="str">
            <v>30th Ct</v>
          </cell>
        </row>
        <row r="224">
          <cell r="H224" t="str">
            <v>30th Dr</v>
          </cell>
        </row>
        <row r="225">
          <cell r="H225" t="str">
            <v>30th Gln</v>
          </cell>
        </row>
        <row r="226">
          <cell r="H226" t="str">
            <v>30th Ln</v>
          </cell>
        </row>
        <row r="227">
          <cell r="H227" t="str">
            <v>30th Pl</v>
          </cell>
        </row>
        <row r="228">
          <cell r="H228" t="str">
            <v>30th Run</v>
          </cell>
        </row>
        <row r="229">
          <cell r="H229" t="str">
            <v>30th St</v>
          </cell>
        </row>
        <row r="230">
          <cell r="H230" t="str">
            <v>30th Ter</v>
          </cell>
        </row>
        <row r="231">
          <cell r="H231" t="str">
            <v>30th Way</v>
          </cell>
        </row>
        <row r="232">
          <cell r="H232" t="str">
            <v>31st Ave</v>
          </cell>
        </row>
        <row r="233">
          <cell r="H233" t="str">
            <v>31st Ct</v>
          </cell>
        </row>
        <row r="234">
          <cell r="H234" t="str">
            <v>31st Dr</v>
          </cell>
        </row>
        <row r="235">
          <cell r="H235" t="str">
            <v>31st Ln</v>
          </cell>
        </row>
        <row r="236">
          <cell r="H236" t="str">
            <v>31st Pl</v>
          </cell>
        </row>
        <row r="237">
          <cell r="H237" t="str">
            <v>31st St</v>
          </cell>
        </row>
        <row r="238">
          <cell r="H238" t="str">
            <v>31st Ter</v>
          </cell>
        </row>
        <row r="239">
          <cell r="H239" t="str">
            <v>31st Way</v>
          </cell>
        </row>
        <row r="240">
          <cell r="H240" t="str">
            <v>32nd Ave</v>
          </cell>
        </row>
        <row r="241">
          <cell r="H241" t="str">
            <v>32nd Cir</v>
          </cell>
        </row>
        <row r="242">
          <cell r="H242" t="str">
            <v>32nd Dr</v>
          </cell>
        </row>
        <row r="243">
          <cell r="H243" t="str">
            <v>32nd Gln</v>
          </cell>
        </row>
        <row r="244">
          <cell r="H244" t="str">
            <v>32nd Ln</v>
          </cell>
        </row>
        <row r="245">
          <cell r="H245" t="str">
            <v>32nd Pl</v>
          </cell>
        </row>
        <row r="246">
          <cell r="H246" t="str">
            <v>32nd Run</v>
          </cell>
        </row>
        <row r="247">
          <cell r="H247" t="str">
            <v>32nd St</v>
          </cell>
        </row>
        <row r="248">
          <cell r="H248" t="str">
            <v>32nd Ter</v>
          </cell>
        </row>
        <row r="249">
          <cell r="H249" t="str">
            <v>32nd Way</v>
          </cell>
        </row>
        <row r="250">
          <cell r="H250" t="str">
            <v>33rd Ave</v>
          </cell>
        </row>
        <row r="251">
          <cell r="H251" t="str">
            <v>33rd Cir</v>
          </cell>
        </row>
        <row r="252">
          <cell r="H252" t="str">
            <v>33rd Ct</v>
          </cell>
        </row>
        <row r="253">
          <cell r="H253" t="str">
            <v>33rd Dr</v>
          </cell>
        </row>
        <row r="254">
          <cell r="H254" t="str">
            <v>33rd Gln</v>
          </cell>
        </row>
        <row r="255">
          <cell r="H255" t="str">
            <v>33rd Ln</v>
          </cell>
        </row>
        <row r="256">
          <cell r="H256" t="str">
            <v>33rd Pl</v>
          </cell>
        </row>
        <row r="257">
          <cell r="H257" t="str">
            <v>33rd St</v>
          </cell>
        </row>
        <row r="258">
          <cell r="H258" t="str">
            <v>33rd Way</v>
          </cell>
        </row>
        <row r="259">
          <cell r="H259" t="str">
            <v>34th Ave</v>
          </cell>
        </row>
        <row r="260">
          <cell r="H260" t="str">
            <v>34th Ct</v>
          </cell>
        </row>
        <row r="261">
          <cell r="H261" t="str">
            <v>34th Dr</v>
          </cell>
        </row>
        <row r="262">
          <cell r="H262" t="str">
            <v>34th Glen</v>
          </cell>
        </row>
        <row r="263">
          <cell r="H263" t="str">
            <v>34th Gln</v>
          </cell>
        </row>
        <row r="264">
          <cell r="H264" t="str">
            <v>34th Ln</v>
          </cell>
        </row>
        <row r="265">
          <cell r="H265" t="str">
            <v>34th Pl</v>
          </cell>
        </row>
        <row r="266">
          <cell r="H266" t="str">
            <v>34th St</v>
          </cell>
        </row>
        <row r="267">
          <cell r="H267" t="str">
            <v>34th Way</v>
          </cell>
        </row>
        <row r="268">
          <cell r="H268" t="str">
            <v>35th Ave</v>
          </cell>
        </row>
        <row r="269">
          <cell r="H269" t="str">
            <v>35th Cir</v>
          </cell>
        </row>
        <row r="270">
          <cell r="H270" t="str">
            <v>35th Ct</v>
          </cell>
        </row>
        <row r="271">
          <cell r="H271" t="str">
            <v>35th Dr</v>
          </cell>
        </row>
        <row r="272">
          <cell r="H272" t="str">
            <v>35th Gln</v>
          </cell>
        </row>
        <row r="273">
          <cell r="H273" t="str">
            <v>35th Ln</v>
          </cell>
        </row>
        <row r="274">
          <cell r="H274" t="str">
            <v>35th Pl</v>
          </cell>
        </row>
        <row r="275">
          <cell r="H275" t="str">
            <v>35th St</v>
          </cell>
        </row>
        <row r="276">
          <cell r="H276" t="str">
            <v>35th Way</v>
          </cell>
        </row>
        <row r="277">
          <cell r="H277" t="str">
            <v>36th Ave</v>
          </cell>
        </row>
        <row r="278">
          <cell r="H278" t="str">
            <v>36th Cir</v>
          </cell>
        </row>
        <row r="279">
          <cell r="H279" t="str">
            <v>36th Ct</v>
          </cell>
        </row>
        <row r="280">
          <cell r="H280" t="str">
            <v>36th Dr</v>
          </cell>
        </row>
        <row r="281">
          <cell r="H281" t="str">
            <v>36th Ln</v>
          </cell>
        </row>
        <row r="282">
          <cell r="H282" t="str">
            <v>36th Pl</v>
          </cell>
        </row>
        <row r="283">
          <cell r="H283" t="str">
            <v>36th Run</v>
          </cell>
        </row>
        <row r="284">
          <cell r="H284" t="str">
            <v>36th St</v>
          </cell>
        </row>
        <row r="285">
          <cell r="H285" t="str">
            <v>36th Ter</v>
          </cell>
        </row>
        <row r="286">
          <cell r="H286" t="str">
            <v>36th Way</v>
          </cell>
        </row>
        <row r="287">
          <cell r="H287" t="str">
            <v>37th Ave</v>
          </cell>
        </row>
        <row r="288">
          <cell r="H288" t="str">
            <v>37th Ct</v>
          </cell>
        </row>
        <row r="289">
          <cell r="H289" t="str">
            <v>37th Dr</v>
          </cell>
        </row>
        <row r="290">
          <cell r="H290" t="str">
            <v>37th Gln</v>
          </cell>
        </row>
        <row r="291">
          <cell r="H291" t="str">
            <v>37th Ln</v>
          </cell>
        </row>
        <row r="292">
          <cell r="H292" t="str">
            <v>37th Pl</v>
          </cell>
        </row>
        <row r="293">
          <cell r="H293" t="str">
            <v>37th Run</v>
          </cell>
        </row>
        <row r="294">
          <cell r="H294" t="str">
            <v>37th St</v>
          </cell>
        </row>
        <row r="295">
          <cell r="H295" t="str">
            <v>37th Ter</v>
          </cell>
        </row>
        <row r="296">
          <cell r="H296" t="str">
            <v>37th Way</v>
          </cell>
        </row>
        <row r="297">
          <cell r="H297" t="str">
            <v>38th Ave</v>
          </cell>
        </row>
        <row r="298">
          <cell r="H298" t="str">
            <v>38th Cir</v>
          </cell>
        </row>
        <row r="299">
          <cell r="H299" t="str">
            <v>38th Dr</v>
          </cell>
        </row>
        <row r="300">
          <cell r="H300" t="str">
            <v>38th Ln</v>
          </cell>
        </row>
        <row r="301">
          <cell r="H301" t="str">
            <v>38th Pl</v>
          </cell>
        </row>
        <row r="302">
          <cell r="H302" t="str">
            <v>38th St</v>
          </cell>
        </row>
        <row r="303">
          <cell r="H303" t="str">
            <v>38th Ter</v>
          </cell>
        </row>
        <row r="304">
          <cell r="H304" t="str">
            <v>38th Way</v>
          </cell>
        </row>
        <row r="305">
          <cell r="H305" t="str">
            <v>39th Ave</v>
          </cell>
        </row>
        <row r="306">
          <cell r="H306" t="str">
            <v>39th Dr</v>
          </cell>
        </row>
        <row r="307">
          <cell r="H307" t="str">
            <v>39th Ln</v>
          </cell>
        </row>
        <row r="308">
          <cell r="H308" t="str">
            <v>39th Pl</v>
          </cell>
        </row>
        <row r="309">
          <cell r="H309" t="str">
            <v>39th Run</v>
          </cell>
        </row>
        <row r="310">
          <cell r="H310" t="str">
            <v>39th St</v>
          </cell>
        </row>
        <row r="311">
          <cell r="H311" t="str">
            <v>39th Ter</v>
          </cell>
        </row>
        <row r="312">
          <cell r="H312" t="str">
            <v>39th Way</v>
          </cell>
        </row>
        <row r="313">
          <cell r="H313" t="str">
            <v>3rd Ave</v>
          </cell>
        </row>
        <row r="314">
          <cell r="H314" t="str">
            <v>3rd Dr</v>
          </cell>
        </row>
        <row r="315">
          <cell r="H315" t="str">
            <v>3rd Pl</v>
          </cell>
        </row>
        <row r="316">
          <cell r="H316" t="str">
            <v>3rd St</v>
          </cell>
        </row>
        <row r="317">
          <cell r="H317" t="str">
            <v>3rd Way</v>
          </cell>
        </row>
        <row r="318">
          <cell r="H318" t="str">
            <v>40th Ave</v>
          </cell>
        </row>
        <row r="319">
          <cell r="H319" t="str">
            <v>40th Ct</v>
          </cell>
        </row>
        <row r="320">
          <cell r="H320" t="str">
            <v>40th Dr</v>
          </cell>
        </row>
        <row r="321">
          <cell r="H321" t="str">
            <v>40th Ln</v>
          </cell>
        </row>
        <row r="322">
          <cell r="H322" t="str">
            <v>40th Pl</v>
          </cell>
        </row>
        <row r="323">
          <cell r="H323" t="str">
            <v>40th St</v>
          </cell>
        </row>
        <row r="324">
          <cell r="H324" t="str">
            <v>40th Way</v>
          </cell>
        </row>
        <row r="325">
          <cell r="H325" t="str">
            <v>41st Ave</v>
          </cell>
        </row>
        <row r="326">
          <cell r="H326" t="str">
            <v>41st Cir</v>
          </cell>
        </row>
        <row r="327">
          <cell r="H327" t="str">
            <v>41st Ct</v>
          </cell>
        </row>
        <row r="328">
          <cell r="H328" t="str">
            <v>41st Dr</v>
          </cell>
        </row>
        <row r="329">
          <cell r="H329" t="str">
            <v>41st Gln</v>
          </cell>
        </row>
        <row r="330">
          <cell r="H330" t="str">
            <v>41st Ln</v>
          </cell>
        </row>
        <row r="331">
          <cell r="H331" t="str">
            <v>41st Pl</v>
          </cell>
        </row>
        <row r="332">
          <cell r="H332" t="str">
            <v>41st St</v>
          </cell>
        </row>
        <row r="333">
          <cell r="H333" t="str">
            <v>41st Way</v>
          </cell>
        </row>
        <row r="334">
          <cell r="H334" t="str">
            <v>42nd Ave</v>
          </cell>
        </row>
        <row r="335">
          <cell r="H335" t="str">
            <v>42nd Cir</v>
          </cell>
        </row>
        <row r="336">
          <cell r="H336" t="str">
            <v>42nd Ct</v>
          </cell>
        </row>
        <row r="337">
          <cell r="H337" t="str">
            <v>42nd Dr</v>
          </cell>
        </row>
        <row r="338">
          <cell r="H338" t="str">
            <v>42nd Ln</v>
          </cell>
        </row>
        <row r="339">
          <cell r="H339" t="str">
            <v>42nd Pkwy</v>
          </cell>
        </row>
        <row r="340">
          <cell r="H340" t="str">
            <v>42nd Pl</v>
          </cell>
        </row>
        <row r="341">
          <cell r="H341" t="str">
            <v>42nd St</v>
          </cell>
        </row>
        <row r="342">
          <cell r="H342" t="str">
            <v>42nd Way</v>
          </cell>
        </row>
        <row r="343">
          <cell r="H343" t="str">
            <v>43rd Ave</v>
          </cell>
        </row>
        <row r="344">
          <cell r="H344" t="str">
            <v>43rd Cir</v>
          </cell>
        </row>
        <row r="345">
          <cell r="H345" t="str">
            <v>43rd Ct</v>
          </cell>
        </row>
        <row r="346">
          <cell r="H346" t="str">
            <v>43rd Dr</v>
          </cell>
        </row>
        <row r="347">
          <cell r="H347" t="str">
            <v>43rd Gln</v>
          </cell>
        </row>
        <row r="348">
          <cell r="H348" t="str">
            <v>43rd Ln</v>
          </cell>
        </row>
        <row r="349">
          <cell r="H349" t="str">
            <v>43rd Pl</v>
          </cell>
        </row>
        <row r="350">
          <cell r="H350" t="str">
            <v>43rd St</v>
          </cell>
        </row>
        <row r="351">
          <cell r="H351" t="str">
            <v>43rd Ter</v>
          </cell>
        </row>
        <row r="352">
          <cell r="H352" t="str">
            <v>43rd Way</v>
          </cell>
        </row>
        <row r="353">
          <cell r="H353" t="str">
            <v>44th Ave</v>
          </cell>
        </row>
        <row r="354">
          <cell r="H354" t="str">
            <v>44th Ct</v>
          </cell>
        </row>
        <row r="355">
          <cell r="H355" t="str">
            <v>44th Dr</v>
          </cell>
        </row>
        <row r="356">
          <cell r="H356" t="str">
            <v>44th Gln</v>
          </cell>
        </row>
        <row r="357">
          <cell r="H357" t="str">
            <v>44th Ln</v>
          </cell>
        </row>
        <row r="358">
          <cell r="H358" t="str">
            <v>44th Pl</v>
          </cell>
        </row>
        <row r="359">
          <cell r="H359" t="str">
            <v>44th St</v>
          </cell>
        </row>
        <row r="360">
          <cell r="H360" t="str">
            <v>44th Ter</v>
          </cell>
        </row>
        <row r="361">
          <cell r="H361" t="str">
            <v>44th Way</v>
          </cell>
        </row>
        <row r="362">
          <cell r="H362" t="str">
            <v>45th Ave</v>
          </cell>
        </row>
        <row r="363">
          <cell r="H363" t="str">
            <v>45th Cir</v>
          </cell>
        </row>
        <row r="364">
          <cell r="H364" t="str">
            <v>45th Ct</v>
          </cell>
        </row>
        <row r="365">
          <cell r="H365" t="str">
            <v>45th Dl</v>
          </cell>
        </row>
        <row r="366">
          <cell r="H366" t="str">
            <v>45th Dr</v>
          </cell>
        </row>
        <row r="367">
          <cell r="H367" t="str">
            <v>45th Gln</v>
          </cell>
        </row>
        <row r="368">
          <cell r="H368" t="str">
            <v>45th Ln</v>
          </cell>
        </row>
        <row r="369">
          <cell r="H369" t="str">
            <v>45th Pl</v>
          </cell>
        </row>
        <row r="370">
          <cell r="H370" t="str">
            <v>45th St</v>
          </cell>
        </row>
        <row r="371">
          <cell r="H371" t="str">
            <v>45th Way</v>
          </cell>
        </row>
        <row r="372">
          <cell r="H372" t="str">
            <v>46th Ave</v>
          </cell>
        </row>
        <row r="373">
          <cell r="H373" t="str">
            <v>46th Dr</v>
          </cell>
        </row>
        <row r="374">
          <cell r="H374" t="str">
            <v>46th Ln</v>
          </cell>
        </row>
        <row r="375">
          <cell r="H375" t="str">
            <v>46th Pl</v>
          </cell>
        </row>
        <row r="376">
          <cell r="H376" t="str">
            <v>46th St</v>
          </cell>
        </row>
        <row r="377">
          <cell r="H377" t="str">
            <v>46th Way</v>
          </cell>
        </row>
        <row r="378">
          <cell r="H378" t="str">
            <v>47th Ave</v>
          </cell>
        </row>
        <row r="379">
          <cell r="H379" t="str">
            <v>47th Cir</v>
          </cell>
        </row>
        <row r="380">
          <cell r="H380" t="str">
            <v>47th Ct</v>
          </cell>
        </row>
        <row r="381">
          <cell r="H381" t="str">
            <v>47th Dr</v>
          </cell>
        </row>
        <row r="382">
          <cell r="H382" t="str">
            <v>47th Ln</v>
          </cell>
        </row>
        <row r="383">
          <cell r="H383" t="str">
            <v>47th Pl</v>
          </cell>
        </row>
        <row r="384">
          <cell r="H384" t="str">
            <v>47th St</v>
          </cell>
        </row>
        <row r="385">
          <cell r="H385" t="str">
            <v>47th Ter</v>
          </cell>
        </row>
        <row r="386">
          <cell r="H386" t="str">
            <v>47th Way</v>
          </cell>
        </row>
        <row r="387">
          <cell r="H387" t="str">
            <v>48th Ave</v>
          </cell>
        </row>
        <row r="388">
          <cell r="H388" t="str">
            <v>48th Ct</v>
          </cell>
        </row>
        <row r="389">
          <cell r="H389" t="str">
            <v>48th Dr</v>
          </cell>
        </row>
        <row r="390">
          <cell r="H390" t="str">
            <v>48th Gln</v>
          </cell>
        </row>
        <row r="391">
          <cell r="H391" t="str">
            <v>48th Ln</v>
          </cell>
        </row>
        <row r="392">
          <cell r="H392" t="str">
            <v>48th Pl</v>
          </cell>
        </row>
        <row r="393">
          <cell r="H393" t="str">
            <v>48th St</v>
          </cell>
        </row>
        <row r="394">
          <cell r="H394" t="str">
            <v>48th Way</v>
          </cell>
        </row>
        <row r="395">
          <cell r="H395" t="str">
            <v>49th Ave</v>
          </cell>
        </row>
        <row r="396">
          <cell r="H396" t="str">
            <v>49th Ct</v>
          </cell>
        </row>
        <row r="397">
          <cell r="H397" t="str">
            <v>49th Dr</v>
          </cell>
        </row>
        <row r="398">
          <cell r="H398" t="str">
            <v>49th Gln</v>
          </cell>
        </row>
        <row r="399">
          <cell r="H399" t="str">
            <v>49th Ln</v>
          </cell>
        </row>
        <row r="400">
          <cell r="H400" t="str">
            <v>49th Pkwy</v>
          </cell>
        </row>
        <row r="401">
          <cell r="H401" t="str">
            <v>49th Pl</v>
          </cell>
        </row>
        <row r="402">
          <cell r="H402" t="str">
            <v>49th St</v>
          </cell>
        </row>
        <row r="403">
          <cell r="H403" t="str">
            <v>49th Ter</v>
          </cell>
        </row>
        <row r="404">
          <cell r="H404" t="str">
            <v>49th Way</v>
          </cell>
        </row>
        <row r="405">
          <cell r="H405" t="str">
            <v>4th Ave</v>
          </cell>
        </row>
        <row r="406">
          <cell r="H406" t="str">
            <v>4th Dr</v>
          </cell>
        </row>
        <row r="407">
          <cell r="H407" t="str">
            <v>4th Ln</v>
          </cell>
        </row>
        <row r="408">
          <cell r="H408" t="str">
            <v>4th Pl</v>
          </cell>
        </row>
        <row r="409">
          <cell r="H409" t="str">
            <v>4th St</v>
          </cell>
        </row>
        <row r="410">
          <cell r="H410" t="str">
            <v>50th Ave</v>
          </cell>
        </row>
        <row r="411">
          <cell r="H411" t="str">
            <v>50th Cir</v>
          </cell>
        </row>
        <row r="412">
          <cell r="H412" t="str">
            <v>50th Dl</v>
          </cell>
        </row>
        <row r="413">
          <cell r="H413" t="str">
            <v>50th Dr</v>
          </cell>
        </row>
        <row r="414">
          <cell r="H414" t="str">
            <v>50th Gln</v>
          </cell>
        </row>
        <row r="415">
          <cell r="H415" t="str">
            <v>50th Ln</v>
          </cell>
        </row>
        <row r="416">
          <cell r="H416" t="str">
            <v>50th Pl</v>
          </cell>
        </row>
        <row r="417">
          <cell r="H417" t="str">
            <v>50th St</v>
          </cell>
        </row>
        <row r="418">
          <cell r="H418" t="str">
            <v>50th Way</v>
          </cell>
        </row>
        <row r="419">
          <cell r="H419" t="str">
            <v>51st Ave</v>
          </cell>
        </row>
        <row r="420">
          <cell r="H420" t="str">
            <v>51st Dr</v>
          </cell>
        </row>
        <row r="421">
          <cell r="H421" t="str">
            <v>51st Gln</v>
          </cell>
        </row>
        <row r="422">
          <cell r="H422" t="str">
            <v>51st Ln</v>
          </cell>
        </row>
        <row r="423">
          <cell r="H423" t="str">
            <v>51st Pl</v>
          </cell>
        </row>
        <row r="424">
          <cell r="H424" t="str">
            <v>51st St</v>
          </cell>
        </row>
        <row r="425">
          <cell r="H425" t="str">
            <v>51st Way</v>
          </cell>
        </row>
        <row r="426">
          <cell r="H426" t="str">
            <v>52nd Ave</v>
          </cell>
        </row>
        <row r="427">
          <cell r="H427" t="str">
            <v>52nd Dr</v>
          </cell>
        </row>
        <row r="428">
          <cell r="H428" t="str">
            <v>52nd Gln</v>
          </cell>
        </row>
        <row r="429">
          <cell r="H429" t="str">
            <v>52nd Ln</v>
          </cell>
        </row>
        <row r="430">
          <cell r="H430" t="str">
            <v>52nd Pkwy</v>
          </cell>
        </row>
        <row r="431">
          <cell r="H431" t="str">
            <v>52nd Pl</v>
          </cell>
        </row>
        <row r="432">
          <cell r="H432" t="str">
            <v>52nd St</v>
          </cell>
        </row>
        <row r="433">
          <cell r="H433" t="str">
            <v>52nd Way</v>
          </cell>
        </row>
        <row r="434">
          <cell r="H434" t="str">
            <v>53rd Ave</v>
          </cell>
        </row>
        <row r="435">
          <cell r="H435" t="str">
            <v>53rd Dr</v>
          </cell>
        </row>
        <row r="436">
          <cell r="H436" t="str">
            <v>53rd Gln</v>
          </cell>
        </row>
        <row r="437">
          <cell r="H437" t="str">
            <v>53rd Ln</v>
          </cell>
        </row>
        <row r="438">
          <cell r="H438" t="str">
            <v>53rd Pkwy</v>
          </cell>
        </row>
        <row r="439">
          <cell r="H439" t="str">
            <v>53rd Pl</v>
          </cell>
        </row>
        <row r="440">
          <cell r="H440" t="str">
            <v>53rd St</v>
          </cell>
        </row>
        <row r="441">
          <cell r="H441" t="str">
            <v>53rd Way</v>
          </cell>
        </row>
        <row r="442">
          <cell r="H442" t="str">
            <v>54th Ave</v>
          </cell>
        </row>
        <row r="443">
          <cell r="H443" t="str">
            <v>54th Ct</v>
          </cell>
        </row>
        <row r="444">
          <cell r="H444" t="str">
            <v>54th Dr</v>
          </cell>
        </row>
        <row r="445">
          <cell r="H445" t="str">
            <v>54th Glen</v>
          </cell>
        </row>
        <row r="446">
          <cell r="H446" t="str">
            <v>54th Gln</v>
          </cell>
        </row>
        <row r="447">
          <cell r="H447" t="str">
            <v>54th Ln</v>
          </cell>
        </row>
        <row r="448">
          <cell r="H448" t="str">
            <v>54th Pl</v>
          </cell>
        </row>
        <row r="449">
          <cell r="H449" t="str">
            <v>54th St</v>
          </cell>
        </row>
        <row r="450">
          <cell r="H450" t="str">
            <v>54th Way</v>
          </cell>
        </row>
        <row r="451">
          <cell r="H451" t="str">
            <v>55th Ave</v>
          </cell>
        </row>
        <row r="452">
          <cell r="H452" t="str">
            <v>55th Dr</v>
          </cell>
        </row>
        <row r="453">
          <cell r="H453" t="str">
            <v>55th Gln</v>
          </cell>
        </row>
        <row r="454">
          <cell r="H454" t="str">
            <v>55th Ln</v>
          </cell>
        </row>
        <row r="455">
          <cell r="H455" t="str">
            <v>55th Pl</v>
          </cell>
        </row>
        <row r="456">
          <cell r="H456" t="str">
            <v>55th St</v>
          </cell>
        </row>
        <row r="457">
          <cell r="H457" t="str">
            <v>55th Way</v>
          </cell>
        </row>
        <row r="458">
          <cell r="H458" t="str">
            <v>56th Ave</v>
          </cell>
        </row>
        <row r="459">
          <cell r="H459" t="str">
            <v>56th Dr</v>
          </cell>
        </row>
        <row r="460">
          <cell r="H460" t="str">
            <v>56th Gln</v>
          </cell>
        </row>
        <row r="461">
          <cell r="H461" t="str">
            <v>56th Ln</v>
          </cell>
        </row>
        <row r="462">
          <cell r="H462" t="str">
            <v>56th Pl</v>
          </cell>
        </row>
        <row r="463">
          <cell r="H463" t="str">
            <v>56th St</v>
          </cell>
        </row>
        <row r="464">
          <cell r="H464" t="str">
            <v>56th Way</v>
          </cell>
        </row>
        <row r="465">
          <cell r="H465" t="str">
            <v>57th Ave</v>
          </cell>
        </row>
        <row r="466">
          <cell r="H466" t="str">
            <v>57th Dr</v>
          </cell>
        </row>
        <row r="467">
          <cell r="H467" t="str">
            <v>57th Gln</v>
          </cell>
        </row>
        <row r="468">
          <cell r="H468" t="str">
            <v>57th Ln</v>
          </cell>
        </row>
        <row r="469">
          <cell r="H469" t="str">
            <v>57th Pl</v>
          </cell>
        </row>
        <row r="470">
          <cell r="H470" t="str">
            <v>57th St</v>
          </cell>
        </row>
        <row r="471">
          <cell r="H471" t="str">
            <v>57th Way</v>
          </cell>
        </row>
        <row r="472">
          <cell r="H472" t="str">
            <v>58th Ave</v>
          </cell>
        </row>
        <row r="473">
          <cell r="H473" t="str">
            <v>58th Dr</v>
          </cell>
        </row>
        <row r="474">
          <cell r="H474" t="str">
            <v>58th Gln</v>
          </cell>
        </row>
        <row r="475">
          <cell r="H475" t="str">
            <v>58th Ln</v>
          </cell>
        </row>
        <row r="476">
          <cell r="H476" t="str">
            <v>58th Pl</v>
          </cell>
        </row>
        <row r="477">
          <cell r="H477" t="str">
            <v>58th St</v>
          </cell>
        </row>
        <row r="478">
          <cell r="H478" t="str">
            <v>58th Way</v>
          </cell>
        </row>
        <row r="479">
          <cell r="H479" t="str">
            <v>59th Ave</v>
          </cell>
        </row>
        <row r="480">
          <cell r="H480" t="str">
            <v>59th Cir</v>
          </cell>
        </row>
        <row r="481">
          <cell r="H481" t="str">
            <v>59th Dr</v>
          </cell>
        </row>
        <row r="482">
          <cell r="H482" t="str">
            <v>59th Ln</v>
          </cell>
        </row>
        <row r="483">
          <cell r="H483" t="str">
            <v>59th Pl</v>
          </cell>
        </row>
        <row r="484">
          <cell r="H484" t="str">
            <v>59th St</v>
          </cell>
        </row>
        <row r="485">
          <cell r="H485" t="str">
            <v>59th Way</v>
          </cell>
        </row>
        <row r="486">
          <cell r="H486" t="str">
            <v>5th Ave</v>
          </cell>
        </row>
        <row r="487">
          <cell r="H487" t="str">
            <v>5th Dr</v>
          </cell>
        </row>
        <row r="488">
          <cell r="H488" t="str">
            <v>5th Ln</v>
          </cell>
        </row>
        <row r="489">
          <cell r="H489" t="str">
            <v>5th Pl</v>
          </cell>
        </row>
        <row r="490">
          <cell r="H490" t="str">
            <v>5th St</v>
          </cell>
        </row>
        <row r="491">
          <cell r="H491" t="str">
            <v>5th Way</v>
          </cell>
        </row>
        <row r="492">
          <cell r="H492" t="str">
            <v>60th Ave</v>
          </cell>
        </row>
        <row r="493">
          <cell r="H493" t="str">
            <v>60th Dr</v>
          </cell>
        </row>
        <row r="494">
          <cell r="H494" t="str">
            <v>60th Ln</v>
          </cell>
        </row>
        <row r="495">
          <cell r="H495" t="str">
            <v>60th Pl</v>
          </cell>
        </row>
        <row r="496">
          <cell r="H496" t="str">
            <v>60th St</v>
          </cell>
        </row>
        <row r="497">
          <cell r="H497" t="str">
            <v>60th Way</v>
          </cell>
        </row>
        <row r="498">
          <cell r="H498" t="str">
            <v>6100 St</v>
          </cell>
        </row>
        <row r="499">
          <cell r="H499" t="str">
            <v>61st Ave</v>
          </cell>
        </row>
        <row r="500">
          <cell r="H500" t="str">
            <v>61st Dr</v>
          </cell>
        </row>
        <row r="501">
          <cell r="H501" t="str">
            <v>61st Ln</v>
          </cell>
        </row>
        <row r="502">
          <cell r="H502" t="str">
            <v>61st Pl</v>
          </cell>
        </row>
        <row r="503">
          <cell r="H503" t="str">
            <v>61st St</v>
          </cell>
        </row>
        <row r="504">
          <cell r="H504" t="str">
            <v>61st Way</v>
          </cell>
        </row>
        <row r="505">
          <cell r="H505" t="str">
            <v>62nd Ave</v>
          </cell>
        </row>
        <row r="506">
          <cell r="H506" t="str">
            <v>62nd Cir</v>
          </cell>
        </row>
        <row r="507">
          <cell r="H507" t="str">
            <v>62nd Dr</v>
          </cell>
        </row>
        <row r="508">
          <cell r="H508" t="str">
            <v>62nd Ln</v>
          </cell>
        </row>
        <row r="509">
          <cell r="H509" t="str">
            <v>62nd Pl</v>
          </cell>
        </row>
        <row r="510">
          <cell r="H510" t="str">
            <v>62nd St</v>
          </cell>
        </row>
        <row r="511">
          <cell r="H511" t="str">
            <v>62nd Way</v>
          </cell>
        </row>
        <row r="512">
          <cell r="H512" t="str">
            <v>63rd Ave</v>
          </cell>
        </row>
        <row r="513">
          <cell r="H513" t="str">
            <v>63rd Dr</v>
          </cell>
        </row>
        <row r="514">
          <cell r="H514" t="str">
            <v>63rd Ln</v>
          </cell>
        </row>
        <row r="515">
          <cell r="H515" t="str">
            <v>63rd Pl</v>
          </cell>
        </row>
        <row r="516">
          <cell r="H516" t="str">
            <v>63rd St</v>
          </cell>
        </row>
        <row r="517">
          <cell r="H517" t="str">
            <v>63rd Way</v>
          </cell>
        </row>
        <row r="518">
          <cell r="H518" t="str">
            <v>64th Ave</v>
          </cell>
        </row>
        <row r="519">
          <cell r="H519" t="str">
            <v>64th Dr</v>
          </cell>
        </row>
        <row r="520">
          <cell r="H520" t="str">
            <v>64th Ln</v>
          </cell>
        </row>
        <row r="521">
          <cell r="H521" t="str">
            <v>64th Pl</v>
          </cell>
        </row>
        <row r="522">
          <cell r="H522" t="str">
            <v>64th St</v>
          </cell>
        </row>
        <row r="523">
          <cell r="H523" t="str">
            <v>65th Ave</v>
          </cell>
        </row>
        <row r="524">
          <cell r="H524" t="str">
            <v>65th Dr</v>
          </cell>
        </row>
        <row r="525">
          <cell r="H525" t="str">
            <v>65th Gln</v>
          </cell>
        </row>
        <row r="526">
          <cell r="H526" t="str">
            <v>65th Ln</v>
          </cell>
        </row>
        <row r="527">
          <cell r="H527" t="str">
            <v>65th Pl</v>
          </cell>
        </row>
        <row r="528">
          <cell r="H528" t="str">
            <v>65th St</v>
          </cell>
        </row>
        <row r="529">
          <cell r="H529" t="str">
            <v>66th Ave</v>
          </cell>
        </row>
        <row r="530">
          <cell r="H530" t="str">
            <v>66th Dr</v>
          </cell>
        </row>
        <row r="531">
          <cell r="H531" t="str">
            <v>66th Ln</v>
          </cell>
        </row>
        <row r="532">
          <cell r="H532" t="str">
            <v>66th Pl</v>
          </cell>
        </row>
        <row r="533">
          <cell r="H533" t="str">
            <v>66th St</v>
          </cell>
        </row>
        <row r="534">
          <cell r="H534" t="str">
            <v>67th Ave</v>
          </cell>
        </row>
        <row r="535">
          <cell r="H535" t="str">
            <v>67th Cir</v>
          </cell>
        </row>
        <row r="536">
          <cell r="H536" t="str">
            <v>67th Dr</v>
          </cell>
        </row>
        <row r="537">
          <cell r="H537" t="str">
            <v>67th Ln</v>
          </cell>
        </row>
        <row r="538">
          <cell r="H538" t="str">
            <v>67th Pl</v>
          </cell>
        </row>
        <row r="539">
          <cell r="H539" t="str">
            <v>67th St</v>
          </cell>
        </row>
        <row r="540">
          <cell r="H540" t="str">
            <v>68th Ave</v>
          </cell>
        </row>
        <row r="541">
          <cell r="H541" t="str">
            <v>68th Dr</v>
          </cell>
        </row>
        <row r="542">
          <cell r="H542" t="str">
            <v>68th Gln</v>
          </cell>
        </row>
        <row r="543">
          <cell r="H543" t="str">
            <v>68th Ln</v>
          </cell>
        </row>
        <row r="544">
          <cell r="H544" t="str">
            <v>68th Pl</v>
          </cell>
        </row>
        <row r="545">
          <cell r="H545" t="str">
            <v>68th St</v>
          </cell>
        </row>
        <row r="546">
          <cell r="H546" t="str">
            <v>68th Way</v>
          </cell>
        </row>
        <row r="547">
          <cell r="H547" t="str">
            <v>69th Ave</v>
          </cell>
        </row>
        <row r="548">
          <cell r="H548" t="str">
            <v>69th Dr</v>
          </cell>
        </row>
        <row r="549">
          <cell r="H549" t="str">
            <v>69th Gln</v>
          </cell>
        </row>
        <row r="550">
          <cell r="H550" t="str">
            <v>69th Ln</v>
          </cell>
        </row>
        <row r="551">
          <cell r="H551" t="str">
            <v>69th Pl</v>
          </cell>
        </row>
        <row r="552">
          <cell r="H552" t="str">
            <v>69th St</v>
          </cell>
        </row>
        <row r="553">
          <cell r="H553" t="str">
            <v>69th Way</v>
          </cell>
        </row>
        <row r="554">
          <cell r="H554" t="str">
            <v>6th Ave</v>
          </cell>
        </row>
        <row r="555">
          <cell r="H555" t="str">
            <v>6th Cir</v>
          </cell>
        </row>
        <row r="556">
          <cell r="H556" t="str">
            <v>6th Dr</v>
          </cell>
        </row>
        <row r="557">
          <cell r="H557" t="str">
            <v>6th Ln</v>
          </cell>
        </row>
        <row r="558">
          <cell r="H558" t="str">
            <v>6th Pl</v>
          </cell>
        </row>
        <row r="559">
          <cell r="H559" t="str">
            <v>6th St</v>
          </cell>
        </row>
        <row r="560">
          <cell r="H560" t="str">
            <v>6th Way</v>
          </cell>
        </row>
        <row r="561">
          <cell r="H561" t="str">
            <v>70th Ave</v>
          </cell>
        </row>
        <row r="562">
          <cell r="H562" t="str">
            <v>70th Dr</v>
          </cell>
        </row>
        <row r="563">
          <cell r="H563" t="str">
            <v>70th Ln</v>
          </cell>
        </row>
        <row r="564">
          <cell r="H564" t="str">
            <v>70th Pl</v>
          </cell>
        </row>
        <row r="565">
          <cell r="H565" t="str">
            <v>70th St</v>
          </cell>
        </row>
        <row r="566">
          <cell r="H566" t="str">
            <v>70th Way</v>
          </cell>
        </row>
        <row r="567">
          <cell r="H567" t="str">
            <v>71st Ave</v>
          </cell>
        </row>
        <row r="568">
          <cell r="H568" t="str">
            <v>71st Dr</v>
          </cell>
        </row>
        <row r="569">
          <cell r="H569" t="str">
            <v>71st Gln</v>
          </cell>
        </row>
        <row r="570">
          <cell r="H570" t="str">
            <v>71st Ln</v>
          </cell>
        </row>
        <row r="571">
          <cell r="H571" t="str">
            <v>71st St</v>
          </cell>
        </row>
        <row r="572">
          <cell r="H572" t="str">
            <v>72nd Ave</v>
          </cell>
        </row>
        <row r="573">
          <cell r="H573" t="str">
            <v>72nd Dl</v>
          </cell>
        </row>
        <row r="574">
          <cell r="H574" t="str">
            <v>72nd Dr</v>
          </cell>
        </row>
        <row r="575">
          <cell r="H575" t="str">
            <v>72nd Ln</v>
          </cell>
        </row>
        <row r="576">
          <cell r="H576" t="str">
            <v>73rd Ave</v>
          </cell>
        </row>
        <row r="577">
          <cell r="H577" t="str">
            <v>73rd Dr</v>
          </cell>
        </row>
        <row r="578">
          <cell r="H578" t="str">
            <v>73rd Gln</v>
          </cell>
        </row>
        <row r="579">
          <cell r="H579" t="str">
            <v>73rd Ln</v>
          </cell>
        </row>
        <row r="580">
          <cell r="H580" t="str">
            <v>74th Ave</v>
          </cell>
        </row>
        <row r="581">
          <cell r="H581" t="str">
            <v>74th Dr</v>
          </cell>
        </row>
        <row r="582">
          <cell r="H582" t="str">
            <v>74th Ln</v>
          </cell>
        </row>
        <row r="583">
          <cell r="H583" t="str">
            <v>75th Ave</v>
          </cell>
        </row>
        <row r="584">
          <cell r="H584" t="str">
            <v>75th Dr</v>
          </cell>
        </row>
        <row r="585">
          <cell r="H585" t="str">
            <v>75th Ln</v>
          </cell>
        </row>
        <row r="586">
          <cell r="H586" t="str">
            <v>76th Ave</v>
          </cell>
        </row>
        <row r="587">
          <cell r="H587" t="str">
            <v>76th Dr</v>
          </cell>
        </row>
        <row r="588">
          <cell r="H588" t="str">
            <v>76th Gln</v>
          </cell>
        </row>
        <row r="589">
          <cell r="H589" t="str">
            <v>76th Ln</v>
          </cell>
        </row>
        <row r="590">
          <cell r="H590" t="str">
            <v>77th Ave</v>
          </cell>
        </row>
        <row r="591">
          <cell r="H591" t="str">
            <v>77th Dr</v>
          </cell>
        </row>
        <row r="592">
          <cell r="H592" t="str">
            <v>77th Gln</v>
          </cell>
        </row>
        <row r="593">
          <cell r="H593" t="str">
            <v>77th Ln</v>
          </cell>
        </row>
        <row r="594">
          <cell r="H594" t="str">
            <v>78th Ave</v>
          </cell>
        </row>
        <row r="595">
          <cell r="H595" t="str">
            <v>78th Dr</v>
          </cell>
        </row>
        <row r="596">
          <cell r="H596" t="str">
            <v>78th Gln</v>
          </cell>
        </row>
        <row r="597">
          <cell r="H597" t="str">
            <v>78th Ln</v>
          </cell>
        </row>
        <row r="598">
          <cell r="H598" t="str">
            <v>79th Ave</v>
          </cell>
        </row>
        <row r="599">
          <cell r="H599" t="str">
            <v>79th Dr</v>
          </cell>
        </row>
        <row r="600">
          <cell r="H600" t="str">
            <v>79th Gln</v>
          </cell>
        </row>
        <row r="601">
          <cell r="H601" t="str">
            <v>79th Ln</v>
          </cell>
        </row>
        <row r="602">
          <cell r="H602" t="str">
            <v>7th Ave</v>
          </cell>
        </row>
        <row r="603">
          <cell r="H603" t="str">
            <v>7th Dr</v>
          </cell>
        </row>
        <row r="604">
          <cell r="H604" t="str">
            <v>7th Ln</v>
          </cell>
        </row>
        <row r="605">
          <cell r="H605" t="str">
            <v>7th Pl</v>
          </cell>
        </row>
        <row r="606">
          <cell r="H606" t="str">
            <v>7th St</v>
          </cell>
        </row>
        <row r="607">
          <cell r="H607" t="str">
            <v>7th Way</v>
          </cell>
        </row>
        <row r="608">
          <cell r="H608" t="str">
            <v>80th Ave</v>
          </cell>
        </row>
        <row r="609">
          <cell r="H609" t="str">
            <v>80th Dr</v>
          </cell>
        </row>
        <row r="610">
          <cell r="H610" t="str">
            <v>80th Ln</v>
          </cell>
        </row>
        <row r="611">
          <cell r="H611" t="str">
            <v>81st Ave</v>
          </cell>
        </row>
        <row r="612">
          <cell r="H612" t="str">
            <v>81st Dr</v>
          </cell>
        </row>
        <row r="613">
          <cell r="H613" t="str">
            <v>81st Gln</v>
          </cell>
        </row>
        <row r="614">
          <cell r="H614" t="str">
            <v>81st Ln</v>
          </cell>
        </row>
        <row r="615">
          <cell r="H615" t="str">
            <v>82nd Ave</v>
          </cell>
        </row>
        <row r="616">
          <cell r="H616" t="str">
            <v>82nd Cir</v>
          </cell>
        </row>
        <row r="617">
          <cell r="H617" t="str">
            <v>82nd Dr</v>
          </cell>
        </row>
        <row r="618">
          <cell r="H618" t="str">
            <v>82nd Ln</v>
          </cell>
        </row>
        <row r="619">
          <cell r="H619" t="str">
            <v>83rd Ave</v>
          </cell>
        </row>
        <row r="620">
          <cell r="H620" t="str">
            <v>83rd Dr</v>
          </cell>
        </row>
        <row r="621">
          <cell r="H621" t="str">
            <v>83rd Ln</v>
          </cell>
        </row>
        <row r="622">
          <cell r="H622" t="str">
            <v>84th Ave</v>
          </cell>
        </row>
        <row r="623">
          <cell r="H623" t="str">
            <v>84th Cir</v>
          </cell>
        </row>
        <row r="624">
          <cell r="H624" t="str">
            <v>84th Dr</v>
          </cell>
        </row>
        <row r="625">
          <cell r="H625" t="str">
            <v>84th Gln</v>
          </cell>
        </row>
        <row r="626">
          <cell r="H626" t="str">
            <v>84th Ln</v>
          </cell>
        </row>
        <row r="627">
          <cell r="H627" t="str">
            <v>85th Ave</v>
          </cell>
        </row>
        <row r="628">
          <cell r="H628" t="str">
            <v>85th Dr</v>
          </cell>
        </row>
        <row r="629">
          <cell r="H629" t="str">
            <v>85th Ln</v>
          </cell>
        </row>
        <row r="630">
          <cell r="H630" t="str">
            <v>86th Ave</v>
          </cell>
        </row>
        <row r="631">
          <cell r="H631" t="str">
            <v>86th Dr</v>
          </cell>
        </row>
        <row r="632">
          <cell r="H632" t="str">
            <v>86th Ln</v>
          </cell>
        </row>
        <row r="633">
          <cell r="H633" t="str">
            <v>87th Ave</v>
          </cell>
        </row>
        <row r="634">
          <cell r="H634" t="str">
            <v>87th Dr</v>
          </cell>
        </row>
        <row r="635">
          <cell r="H635" t="str">
            <v>87th Ln</v>
          </cell>
        </row>
        <row r="636">
          <cell r="H636" t="str">
            <v>88th Ave</v>
          </cell>
        </row>
        <row r="637">
          <cell r="H637" t="str">
            <v>88th Dr</v>
          </cell>
        </row>
        <row r="638">
          <cell r="H638" t="str">
            <v>88th Gln</v>
          </cell>
        </row>
        <row r="639">
          <cell r="H639" t="str">
            <v>88th Ln</v>
          </cell>
        </row>
        <row r="640">
          <cell r="H640" t="str">
            <v>89th Ave</v>
          </cell>
        </row>
        <row r="641">
          <cell r="H641" t="str">
            <v>89th Dr</v>
          </cell>
        </row>
        <row r="642">
          <cell r="H642" t="str">
            <v>89th Ln</v>
          </cell>
        </row>
        <row r="643">
          <cell r="H643" t="str">
            <v>8th Ave</v>
          </cell>
        </row>
        <row r="644">
          <cell r="H644" t="str">
            <v>8th Dr</v>
          </cell>
        </row>
        <row r="645">
          <cell r="H645" t="str">
            <v>8th Ln</v>
          </cell>
        </row>
        <row r="646">
          <cell r="H646" t="str">
            <v>8th Pl</v>
          </cell>
        </row>
        <row r="647">
          <cell r="H647" t="str">
            <v>8th St</v>
          </cell>
        </row>
        <row r="648">
          <cell r="H648" t="str">
            <v>8th Ter</v>
          </cell>
        </row>
        <row r="649">
          <cell r="H649" t="str">
            <v>8th Way</v>
          </cell>
        </row>
        <row r="650">
          <cell r="H650" t="str">
            <v>90th Ave</v>
          </cell>
        </row>
        <row r="651">
          <cell r="H651" t="str">
            <v>90th Dr</v>
          </cell>
        </row>
        <row r="652">
          <cell r="H652" t="str">
            <v>90th Gln</v>
          </cell>
        </row>
        <row r="653">
          <cell r="H653" t="str">
            <v>90th Ln</v>
          </cell>
        </row>
        <row r="654">
          <cell r="H654" t="str">
            <v>91st Ave</v>
          </cell>
        </row>
        <row r="655">
          <cell r="H655" t="str">
            <v>91st Dr</v>
          </cell>
        </row>
        <row r="656">
          <cell r="H656" t="str">
            <v>91st Gln</v>
          </cell>
        </row>
        <row r="657">
          <cell r="H657" t="str">
            <v>91st Ln</v>
          </cell>
        </row>
        <row r="658">
          <cell r="H658" t="str">
            <v>92nd Ave</v>
          </cell>
        </row>
        <row r="659">
          <cell r="H659" t="str">
            <v>92nd Dl</v>
          </cell>
        </row>
        <row r="660">
          <cell r="H660" t="str">
            <v>92nd Dr</v>
          </cell>
        </row>
        <row r="661">
          <cell r="H661" t="str">
            <v>92nd Gln</v>
          </cell>
        </row>
        <row r="662">
          <cell r="H662" t="str">
            <v>92nd Ln</v>
          </cell>
        </row>
        <row r="663">
          <cell r="H663" t="str">
            <v>93rd Ave</v>
          </cell>
        </row>
        <row r="664">
          <cell r="H664" t="str">
            <v>93rd Dr</v>
          </cell>
        </row>
        <row r="665">
          <cell r="H665" t="str">
            <v>93rd Glen</v>
          </cell>
        </row>
        <row r="666">
          <cell r="H666" t="str">
            <v>93rd Ln</v>
          </cell>
        </row>
        <row r="667">
          <cell r="H667" t="str">
            <v>94th Ave</v>
          </cell>
        </row>
        <row r="668">
          <cell r="H668" t="str">
            <v>94th Dr</v>
          </cell>
        </row>
        <row r="669">
          <cell r="H669" t="str">
            <v>94th Gln</v>
          </cell>
        </row>
        <row r="670">
          <cell r="H670" t="str">
            <v>94th Ln</v>
          </cell>
        </row>
        <row r="671">
          <cell r="H671" t="str">
            <v>95th Ave</v>
          </cell>
        </row>
        <row r="672">
          <cell r="H672" t="str">
            <v>95th Dr</v>
          </cell>
        </row>
        <row r="673">
          <cell r="H673" t="str">
            <v>95th Ln</v>
          </cell>
        </row>
        <row r="674">
          <cell r="H674" t="str">
            <v>96th Ave</v>
          </cell>
        </row>
        <row r="675">
          <cell r="H675" t="str">
            <v>96th Dr</v>
          </cell>
        </row>
        <row r="676">
          <cell r="H676" t="str">
            <v>96th Ln</v>
          </cell>
        </row>
        <row r="677">
          <cell r="H677" t="str">
            <v>97th Ave</v>
          </cell>
        </row>
        <row r="678">
          <cell r="H678" t="str">
            <v>97th Dr</v>
          </cell>
        </row>
        <row r="679">
          <cell r="H679" t="str">
            <v>97th Ln</v>
          </cell>
        </row>
        <row r="680">
          <cell r="H680" t="str">
            <v>98th Ave</v>
          </cell>
        </row>
        <row r="681">
          <cell r="H681" t="str">
            <v>98th Dr</v>
          </cell>
        </row>
        <row r="682">
          <cell r="H682" t="str">
            <v>98th Ln</v>
          </cell>
        </row>
        <row r="683">
          <cell r="H683" t="str">
            <v>99th Ave</v>
          </cell>
        </row>
        <row r="684">
          <cell r="H684" t="str">
            <v>99th Dr</v>
          </cell>
        </row>
        <row r="685">
          <cell r="H685" t="str">
            <v>99th Ln</v>
          </cell>
        </row>
        <row r="686">
          <cell r="H686" t="str">
            <v>9th Ave</v>
          </cell>
        </row>
        <row r="687">
          <cell r="H687" t="str">
            <v>9th Dr</v>
          </cell>
        </row>
        <row r="688">
          <cell r="H688" t="str">
            <v>9th Pl</v>
          </cell>
        </row>
        <row r="689">
          <cell r="H689" t="str">
            <v>9th St</v>
          </cell>
        </row>
        <row r="690">
          <cell r="H690" t="str">
            <v>9th Way</v>
          </cell>
        </row>
        <row r="691">
          <cell r="H691" t="str">
            <v>A St</v>
          </cell>
        </row>
        <row r="692">
          <cell r="H692" t="str">
            <v>Aberdeen Rd</v>
          </cell>
        </row>
        <row r="693">
          <cell r="H693" t="str">
            <v>Abraham Ln</v>
          </cell>
        </row>
        <row r="694">
          <cell r="H694" t="str">
            <v>Acapulco Ln</v>
          </cell>
        </row>
        <row r="695">
          <cell r="H695" t="str">
            <v>Acoma Dr</v>
          </cell>
        </row>
        <row r="696">
          <cell r="H696" t="str">
            <v>Acorn Valley Trl</v>
          </cell>
        </row>
        <row r="697">
          <cell r="H697" t="str">
            <v>Adair Dr</v>
          </cell>
        </row>
        <row r="698">
          <cell r="H698" t="str">
            <v>Adams St</v>
          </cell>
        </row>
        <row r="699">
          <cell r="H699" t="str">
            <v>Adobe Dam Rd</v>
          </cell>
        </row>
        <row r="700">
          <cell r="H700" t="str">
            <v>Adobe Dr</v>
          </cell>
        </row>
        <row r="701">
          <cell r="H701" t="str">
            <v>Agave Rd</v>
          </cell>
        </row>
        <row r="702">
          <cell r="H702" t="str">
            <v>Agora Ln</v>
          </cell>
        </row>
        <row r="703">
          <cell r="H703" t="str">
            <v>Ahwatukee Ct</v>
          </cell>
        </row>
        <row r="704">
          <cell r="H704" t="str">
            <v>Ahwatukee Dr</v>
          </cell>
        </row>
        <row r="705">
          <cell r="H705" t="str">
            <v>Air Ln</v>
          </cell>
        </row>
        <row r="706">
          <cell r="H706" t="str">
            <v>Aire Libre Ave</v>
          </cell>
        </row>
        <row r="707">
          <cell r="H707" t="str">
            <v>Aire Libre Ln</v>
          </cell>
        </row>
        <row r="708">
          <cell r="H708" t="str">
            <v>Airport Dr</v>
          </cell>
        </row>
        <row r="709">
          <cell r="H709" t="str">
            <v>Ajo Cir</v>
          </cell>
        </row>
        <row r="710">
          <cell r="H710" t="str">
            <v>Alameda Dr</v>
          </cell>
        </row>
        <row r="711">
          <cell r="H711" t="str">
            <v>Alameda Rd</v>
          </cell>
        </row>
        <row r="712">
          <cell r="H712" t="str">
            <v>Alan Ln</v>
          </cell>
        </row>
        <row r="713">
          <cell r="H713" t="str">
            <v>Albeniz Pl</v>
          </cell>
        </row>
        <row r="714">
          <cell r="H714" t="str">
            <v>Aldine St</v>
          </cell>
        </row>
        <row r="715">
          <cell r="H715" t="str">
            <v>Alex Loop</v>
          </cell>
        </row>
        <row r="716">
          <cell r="H716" t="str">
            <v>Algodon Way</v>
          </cell>
        </row>
        <row r="717">
          <cell r="H717" t="str">
            <v>Alice Ave</v>
          </cell>
        </row>
        <row r="718">
          <cell r="H718" t="str">
            <v>Alicen Ct</v>
          </cell>
        </row>
        <row r="719">
          <cell r="H719" t="str">
            <v>Alicia Dr</v>
          </cell>
        </row>
        <row r="720">
          <cell r="H720" t="str">
            <v>Aliso Canyon Rd</v>
          </cell>
        </row>
        <row r="721">
          <cell r="H721" t="str">
            <v>Allen St</v>
          </cell>
        </row>
        <row r="722">
          <cell r="H722" t="str">
            <v>Alley N Of Washington St</v>
          </cell>
        </row>
        <row r="723">
          <cell r="H723" t="str">
            <v>Alley S Of Buckeye Rd</v>
          </cell>
        </row>
        <row r="724">
          <cell r="H724" t="str">
            <v>Alley S Of Cocopah</v>
          </cell>
        </row>
        <row r="725">
          <cell r="H725" t="str">
            <v>Alley S Of Mohave</v>
          </cell>
        </row>
        <row r="726">
          <cell r="H726" t="str">
            <v>Alley S Of Pima Rd</v>
          </cell>
        </row>
        <row r="727">
          <cell r="H727" t="str">
            <v>Allied Way</v>
          </cell>
        </row>
        <row r="728">
          <cell r="H728" t="str">
            <v>Almeria Rd</v>
          </cell>
        </row>
        <row r="729">
          <cell r="H729" t="str">
            <v>Aloe Vera Dr</v>
          </cell>
        </row>
        <row r="730">
          <cell r="H730" t="str">
            <v>Alta Hacienda Dr</v>
          </cell>
        </row>
        <row r="731">
          <cell r="H731" t="str">
            <v>Alta Mesa Ave</v>
          </cell>
        </row>
        <row r="732">
          <cell r="H732" t="str">
            <v>Alta Vista Rd</v>
          </cell>
        </row>
        <row r="733">
          <cell r="H733" t="str">
            <v>Altadena Ave</v>
          </cell>
        </row>
        <row r="734">
          <cell r="H734" t="str">
            <v>Alvarado Rd</v>
          </cell>
        </row>
        <row r="735">
          <cell r="H735" t="str">
            <v>Alvarado St</v>
          </cell>
        </row>
        <row r="736">
          <cell r="H736" t="str">
            <v>Alyssa Ln</v>
          </cell>
        </row>
        <row r="737">
          <cell r="H737" t="str">
            <v>Amber Ridge Way</v>
          </cell>
        </row>
        <row r="738">
          <cell r="H738" t="str">
            <v>Amber Sun Dr</v>
          </cell>
        </row>
        <row r="739">
          <cell r="H739" t="str">
            <v>Amberwood Dr</v>
          </cell>
        </row>
        <row r="740">
          <cell r="H740" t="str">
            <v>Amelia Ave</v>
          </cell>
        </row>
        <row r="741">
          <cell r="H741" t="str">
            <v>Amelia Dr</v>
          </cell>
        </row>
        <row r="742">
          <cell r="H742" t="str">
            <v>Ames Pl</v>
          </cell>
        </row>
        <row r="743">
          <cell r="H743" t="str">
            <v>Andalusian Trl</v>
          </cell>
        </row>
        <row r="744">
          <cell r="H744" t="str">
            <v>Anderson Ave</v>
          </cell>
        </row>
        <row r="745">
          <cell r="H745" t="str">
            <v>Anderson Dr</v>
          </cell>
        </row>
        <row r="746">
          <cell r="H746" t="str">
            <v>Andora Dr</v>
          </cell>
        </row>
        <row r="747">
          <cell r="H747" t="str">
            <v>Andrea Dr</v>
          </cell>
        </row>
        <row r="748">
          <cell r="H748" t="str">
            <v>Angel Fire Ter</v>
          </cell>
        </row>
        <row r="749">
          <cell r="H749" t="str">
            <v>Angela Dr</v>
          </cell>
        </row>
        <row r="750">
          <cell r="H750" t="str">
            <v>Ann Way</v>
          </cell>
        </row>
        <row r="751">
          <cell r="H751" t="str">
            <v>Anne St</v>
          </cell>
        </row>
        <row r="752">
          <cell r="H752" t="str">
            <v>Annette Cir</v>
          </cell>
        </row>
        <row r="753">
          <cell r="H753" t="str">
            <v>Annette Dr</v>
          </cell>
        </row>
        <row r="754">
          <cell r="H754" t="str">
            <v>Anthem Way</v>
          </cell>
        </row>
        <row r="755">
          <cell r="H755" t="str">
            <v>Antingua Dr</v>
          </cell>
        </row>
        <row r="756">
          <cell r="H756" t="str">
            <v>Apache Cir</v>
          </cell>
        </row>
        <row r="757">
          <cell r="H757" t="str">
            <v>Apache Rain Rd</v>
          </cell>
        </row>
        <row r="758">
          <cell r="H758" t="str">
            <v>Apache St</v>
          </cell>
        </row>
        <row r="759">
          <cell r="H759" t="str">
            <v>Apollo Rd</v>
          </cell>
        </row>
        <row r="760">
          <cell r="H760" t="str">
            <v>Appaloosa Dr</v>
          </cell>
        </row>
        <row r="761">
          <cell r="H761" t="str">
            <v>Aqua Ct</v>
          </cell>
        </row>
        <row r="762">
          <cell r="H762" t="str">
            <v>Arabian Way</v>
          </cell>
        </row>
        <row r="763">
          <cell r="H763" t="str">
            <v>Aracely Dr</v>
          </cell>
        </row>
        <row r="764">
          <cell r="H764" t="str">
            <v>Arapahoe St</v>
          </cell>
        </row>
        <row r="765">
          <cell r="H765" t="str">
            <v>Arcadia Dr</v>
          </cell>
        </row>
        <row r="766">
          <cell r="H766" t="str">
            <v>Arcadia Ln</v>
          </cell>
        </row>
        <row r="767">
          <cell r="H767" t="str">
            <v>Archery Dr</v>
          </cell>
        </row>
        <row r="768">
          <cell r="H768" t="str">
            <v>Arco Dr</v>
          </cell>
        </row>
        <row r="769">
          <cell r="H769" t="str">
            <v>Ardmore Dr</v>
          </cell>
        </row>
        <row r="770">
          <cell r="H770" t="str">
            <v>Ardmore Rd</v>
          </cell>
        </row>
        <row r="771">
          <cell r="H771" t="str">
            <v>Argyle Dr</v>
          </cell>
        </row>
        <row r="772">
          <cell r="H772" t="str">
            <v>Aries Dr</v>
          </cell>
        </row>
        <row r="773">
          <cell r="H773" t="str">
            <v>Arizona Biltmore Cir</v>
          </cell>
        </row>
        <row r="774">
          <cell r="H774" t="str">
            <v>Arizona Grand Pkwy</v>
          </cell>
        </row>
        <row r="775">
          <cell r="H775" t="str">
            <v>Arlington Cir</v>
          </cell>
        </row>
        <row r="776">
          <cell r="H776" t="str">
            <v>Arlington Rd</v>
          </cell>
        </row>
        <row r="777">
          <cell r="H777" t="str">
            <v>Armor St</v>
          </cell>
        </row>
        <row r="778">
          <cell r="H778" t="str">
            <v>Arroya Grande Dr</v>
          </cell>
        </row>
        <row r="779">
          <cell r="H779" t="str">
            <v>Arroya Vista Dr</v>
          </cell>
        </row>
        <row r="780">
          <cell r="H780" t="str">
            <v>Arroyo Norte Dr</v>
          </cell>
        </row>
        <row r="781">
          <cell r="H781" t="str">
            <v>Ashland Ave</v>
          </cell>
        </row>
        <row r="782">
          <cell r="H782" t="str">
            <v>Ashler Hills Dr</v>
          </cell>
        </row>
        <row r="783">
          <cell r="H783" t="str">
            <v>Ashton Dr</v>
          </cell>
        </row>
        <row r="784">
          <cell r="H784" t="str">
            <v>Ashurst Dr</v>
          </cell>
        </row>
        <row r="785">
          <cell r="H785" t="str">
            <v>Aster Dr</v>
          </cell>
        </row>
        <row r="786">
          <cell r="H786" t="str">
            <v>Atlanta Ave</v>
          </cell>
        </row>
        <row r="787">
          <cell r="H787" t="str">
            <v>Atlanta Way</v>
          </cell>
        </row>
        <row r="788">
          <cell r="H788" t="str">
            <v>Atlantis Ave</v>
          </cell>
        </row>
        <row r="789">
          <cell r="H789" t="str">
            <v>Atlantis Way</v>
          </cell>
        </row>
        <row r="790">
          <cell r="H790" t="str">
            <v>Audrey Ln</v>
          </cell>
        </row>
        <row r="791">
          <cell r="H791" t="str">
            <v>Augusta Ave</v>
          </cell>
        </row>
        <row r="792">
          <cell r="H792" t="str">
            <v>Augusta Cir</v>
          </cell>
        </row>
        <row r="793">
          <cell r="H793" t="str">
            <v>Aurelius Ave</v>
          </cell>
        </row>
        <row r="794">
          <cell r="H794" t="str">
            <v>Avalon Cir</v>
          </cell>
        </row>
        <row r="795">
          <cell r="H795" t="str">
            <v>Avalon Dr</v>
          </cell>
        </row>
        <row r="796">
          <cell r="H796" t="str">
            <v>Avenida Cordoniz</v>
          </cell>
        </row>
        <row r="797">
          <cell r="H797" t="str">
            <v>Avenida Del Oro</v>
          </cell>
        </row>
        <row r="798">
          <cell r="H798" t="str">
            <v>Avenida Del Puente</v>
          </cell>
        </row>
        <row r="799">
          <cell r="H799" t="str">
            <v>Avenida Del Rey</v>
          </cell>
        </row>
        <row r="800">
          <cell r="H800" t="str">
            <v>Avenida Del Sol</v>
          </cell>
        </row>
        <row r="801">
          <cell r="H801" t="str">
            <v>Avenida Glenrosa</v>
          </cell>
        </row>
        <row r="802">
          <cell r="H802" t="str">
            <v>Avenida Hermosa</v>
          </cell>
        </row>
        <row r="803">
          <cell r="H803" t="str">
            <v>Avenida Olivos</v>
          </cell>
        </row>
        <row r="804">
          <cell r="H804" t="str">
            <v>Aviano Way</v>
          </cell>
        </row>
        <row r="805">
          <cell r="H805" t="str">
            <v>Avion Way</v>
          </cell>
        </row>
        <row r="806">
          <cell r="H806" t="str">
            <v>B St</v>
          </cell>
        </row>
        <row r="807">
          <cell r="H807" t="str">
            <v>Babbling Brook Dr</v>
          </cell>
        </row>
        <row r="808">
          <cell r="H808" t="str">
            <v>Badger Way</v>
          </cell>
        </row>
        <row r="809">
          <cell r="H809" t="str">
            <v>Bajada Dr</v>
          </cell>
        </row>
        <row r="810">
          <cell r="H810" t="str">
            <v>Bajada Rd</v>
          </cell>
        </row>
        <row r="811">
          <cell r="H811" t="str">
            <v>Baker Dr</v>
          </cell>
        </row>
        <row r="812">
          <cell r="H812" t="str">
            <v>Balao Dr</v>
          </cell>
        </row>
        <row r="813">
          <cell r="H813" t="str">
            <v>Ball Park Blvd</v>
          </cell>
        </row>
        <row r="814">
          <cell r="H814" t="str">
            <v>Baltusrol Cir</v>
          </cell>
        </row>
        <row r="815">
          <cell r="H815" t="str">
            <v>Bancroft Dr</v>
          </cell>
        </row>
        <row r="816">
          <cell r="H816" t="str">
            <v>Banff Ln</v>
          </cell>
        </row>
        <row r="817">
          <cell r="H817" t="str">
            <v>Bannock Ct</v>
          </cell>
        </row>
        <row r="818">
          <cell r="H818" t="str">
            <v>Bannock St</v>
          </cell>
        </row>
        <row r="819">
          <cell r="H819" t="str">
            <v>Barbados Pl</v>
          </cell>
        </row>
        <row r="820">
          <cell r="H820" t="str">
            <v>Barbara Ave</v>
          </cell>
        </row>
        <row r="821">
          <cell r="H821" t="str">
            <v>Barbed Wire Pass</v>
          </cell>
        </row>
        <row r="822">
          <cell r="H822" t="str">
            <v>Barbie Ln</v>
          </cell>
        </row>
        <row r="823">
          <cell r="H823" t="str">
            <v>Barcelona Pl</v>
          </cell>
        </row>
        <row r="824">
          <cell r="H824" t="str">
            <v>Barko Ln</v>
          </cell>
        </row>
        <row r="825">
          <cell r="H825" t="str">
            <v>Barkwood Rd</v>
          </cell>
        </row>
        <row r="826">
          <cell r="H826" t="str">
            <v>Barnes Ln</v>
          </cell>
        </row>
        <row r="827">
          <cell r="H827" t="str">
            <v>Barnes St</v>
          </cell>
        </row>
        <row r="828">
          <cell r="H828" t="str">
            <v>Bartlett Cir</v>
          </cell>
        </row>
        <row r="829">
          <cell r="H829" t="str">
            <v>Barwick Dr</v>
          </cell>
        </row>
        <row r="830">
          <cell r="H830" t="str">
            <v>Baseline Rd</v>
          </cell>
        </row>
        <row r="831">
          <cell r="H831" t="str">
            <v>Baxter Dr</v>
          </cell>
        </row>
        <row r="832">
          <cell r="H832" t="str">
            <v>Bear Creek Ln</v>
          </cell>
        </row>
        <row r="833">
          <cell r="H833" t="str">
            <v>Beardsley Rd</v>
          </cell>
        </row>
        <row r="834">
          <cell r="H834" t="str">
            <v>Beatrice St</v>
          </cell>
        </row>
        <row r="835">
          <cell r="H835" t="str">
            <v>Beaubien Dr</v>
          </cell>
        </row>
        <row r="836">
          <cell r="H836" t="str">
            <v>Beautiful Ln</v>
          </cell>
        </row>
        <row r="837">
          <cell r="H837" t="str">
            <v>Beaver Tail Rd</v>
          </cell>
        </row>
        <row r="838">
          <cell r="H838" t="str">
            <v>Beck Ln</v>
          </cell>
        </row>
        <row r="839">
          <cell r="H839" t="str">
            <v>Becker Ln</v>
          </cell>
        </row>
        <row r="840">
          <cell r="H840" t="str">
            <v>Beckham Way</v>
          </cell>
        </row>
        <row r="841">
          <cell r="H841" t="str">
            <v>Beekman Pl</v>
          </cell>
        </row>
        <row r="842">
          <cell r="H842" t="str">
            <v>Behrend Dr</v>
          </cell>
        </row>
        <row r="843">
          <cell r="H843" t="str">
            <v>Beige Ct</v>
          </cell>
        </row>
        <row r="844">
          <cell r="H844" t="str">
            <v>Bell Rd</v>
          </cell>
        </row>
        <row r="845">
          <cell r="H845" t="str">
            <v>Bella Dr</v>
          </cell>
        </row>
        <row r="846">
          <cell r="H846" t="str">
            <v>Belleview St</v>
          </cell>
        </row>
        <row r="847">
          <cell r="H847" t="str">
            <v>Bellview St</v>
          </cell>
        </row>
        <row r="848">
          <cell r="H848" t="str">
            <v>Belmont Ave</v>
          </cell>
        </row>
        <row r="849">
          <cell r="H849" t="str">
            <v>Belvoir Rd</v>
          </cell>
        </row>
        <row r="850">
          <cell r="H850" t="str">
            <v>Bennet Plz</v>
          </cell>
        </row>
        <row r="851">
          <cell r="H851" t="str">
            <v>Bent Tree Dr</v>
          </cell>
        </row>
        <row r="852">
          <cell r="H852" t="str">
            <v>Berkeley Rd</v>
          </cell>
        </row>
        <row r="853">
          <cell r="H853" t="str">
            <v>Berneil Dr</v>
          </cell>
        </row>
        <row r="854">
          <cell r="H854" t="str">
            <v>Berridge Ln</v>
          </cell>
        </row>
        <row r="855">
          <cell r="H855" t="str">
            <v>Beryl Ave</v>
          </cell>
        </row>
        <row r="856">
          <cell r="H856" t="str">
            <v>Beryl Ln</v>
          </cell>
        </row>
        <row r="857">
          <cell r="H857" t="str">
            <v>Beth Dr</v>
          </cell>
        </row>
        <row r="858">
          <cell r="H858" t="str">
            <v>Bethany Home Rd</v>
          </cell>
        </row>
        <row r="859">
          <cell r="H859" t="str">
            <v>Betty Elyse Ln</v>
          </cell>
        </row>
        <row r="860">
          <cell r="H860" t="str">
            <v>Beverly Ln</v>
          </cell>
        </row>
        <row r="861">
          <cell r="H861" t="str">
            <v>Beverly Rd</v>
          </cell>
        </row>
        <row r="862">
          <cell r="H862" t="str">
            <v>Big Oak St</v>
          </cell>
        </row>
        <row r="863">
          <cell r="H863" t="str">
            <v>Bighorn Ave</v>
          </cell>
        </row>
        <row r="864">
          <cell r="H864" t="str">
            <v>Biltmore Dr</v>
          </cell>
        </row>
        <row r="865">
          <cell r="H865" t="str">
            <v>Biltmore Estates Dr</v>
          </cell>
        </row>
        <row r="866">
          <cell r="H866" t="str">
            <v>Biscuit Flat Dr</v>
          </cell>
        </row>
        <row r="867">
          <cell r="H867" t="str">
            <v>Black Canyon Blvd</v>
          </cell>
        </row>
        <row r="868">
          <cell r="H868" t="str">
            <v>Black Canyon Hwy</v>
          </cell>
        </row>
        <row r="869">
          <cell r="H869" t="str">
            <v>Black Hill Rd</v>
          </cell>
        </row>
        <row r="870">
          <cell r="H870" t="str">
            <v>Black Mountain Blvd</v>
          </cell>
        </row>
        <row r="871">
          <cell r="H871" t="str">
            <v>Blackfoot Dr</v>
          </cell>
        </row>
        <row r="872">
          <cell r="H872" t="str">
            <v>Blackhawk Dr</v>
          </cell>
        </row>
        <row r="873">
          <cell r="H873" t="str">
            <v>Blackheath Rd</v>
          </cell>
        </row>
        <row r="874">
          <cell r="H874" t="str">
            <v>Blanche Dr</v>
          </cell>
        </row>
        <row r="875">
          <cell r="H875" t="str">
            <v>Blaylock Dr</v>
          </cell>
        </row>
        <row r="876">
          <cell r="H876" t="str">
            <v>Bloch Rd</v>
          </cell>
        </row>
        <row r="877">
          <cell r="H877" t="str">
            <v>Bloomfield Rd</v>
          </cell>
        </row>
        <row r="878">
          <cell r="H878" t="str">
            <v>Blue Ct</v>
          </cell>
        </row>
        <row r="879">
          <cell r="H879" t="str">
            <v>Blue Flax Ave</v>
          </cell>
        </row>
        <row r="880">
          <cell r="H880" t="str">
            <v>Blue Sky Dr</v>
          </cell>
        </row>
        <row r="881">
          <cell r="H881" t="str">
            <v>Bluebird Ln</v>
          </cell>
        </row>
        <row r="882">
          <cell r="H882" t="str">
            <v>Bluefield Ave</v>
          </cell>
        </row>
        <row r="883">
          <cell r="H883" t="str">
            <v>Bluefield Cir</v>
          </cell>
        </row>
        <row r="884">
          <cell r="H884" t="str">
            <v>Bob O Link Ln</v>
          </cell>
        </row>
        <row r="885">
          <cell r="H885" t="str">
            <v>Bobbie Ter</v>
          </cell>
        </row>
        <row r="886">
          <cell r="H886" t="str">
            <v>Boca Raton Rd</v>
          </cell>
        </row>
        <row r="887">
          <cell r="H887" t="str">
            <v>Boca Raton St</v>
          </cell>
        </row>
        <row r="888">
          <cell r="H888" t="str">
            <v>Bohl St</v>
          </cell>
        </row>
        <row r="889">
          <cell r="H889" t="str">
            <v>Bonanza Ln</v>
          </cell>
        </row>
        <row r="890">
          <cell r="H890" t="str">
            <v>Bonitos Dr</v>
          </cell>
        </row>
        <row r="891">
          <cell r="H891" t="str">
            <v>Bonitos Rd</v>
          </cell>
        </row>
        <row r="892">
          <cell r="H892" t="str">
            <v>Borgatello Ln</v>
          </cell>
        </row>
        <row r="893">
          <cell r="H893" t="str">
            <v>Borghese Pl</v>
          </cell>
        </row>
        <row r="894">
          <cell r="H894" t="str">
            <v>Boulder Ridge</v>
          </cell>
        </row>
        <row r="895">
          <cell r="H895" t="str">
            <v>Bowen Ave</v>
          </cell>
        </row>
        <row r="896">
          <cell r="H896" t="str">
            <v>Bowker St</v>
          </cell>
        </row>
        <row r="897">
          <cell r="H897" t="str">
            <v>Bradshaw Creek Ln</v>
          </cell>
        </row>
        <row r="898">
          <cell r="H898" t="str">
            <v>Braeburn Dr</v>
          </cell>
        </row>
        <row r="899">
          <cell r="H899" t="str">
            <v>Bramble Berry Ln</v>
          </cell>
        </row>
        <row r="900">
          <cell r="H900" t="str">
            <v>Branham Ln</v>
          </cell>
        </row>
        <row r="901">
          <cell r="H901" t="str">
            <v>Bremen St</v>
          </cell>
        </row>
        <row r="902">
          <cell r="H902" t="str">
            <v>Brianna Rd</v>
          </cell>
        </row>
        <row r="903">
          <cell r="H903" t="str">
            <v>Briarwood Dr</v>
          </cell>
        </row>
        <row r="904">
          <cell r="H904" t="str">
            <v>Briarwood Ter</v>
          </cell>
        </row>
        <row r="905">
          <cell r="H905" t="str">
            <v>Bridge St</v>
          </cell>
        </row>
        <row r="906">
          <cell r="H906" t="str">
            <v>Briles Rd</v>
          </cell>
        </row>
        <row r="907">
          <cell r="H907" t="str">
            <v>Brill St</v>
          </cell>
        </row>
        <row r="908">
          <cell r="H908" t="str">
            <v>Brilliant Sky Dr</v>
          </cell>
        </row>
        <row r="909">
          <cell r="H909" t="str">
            <v>Brisa Dr</v>
          </cell>
        </row>
        <row r="910">
          <cell r="H910" t="str">
            <v>Brittlewood Dr</v>
          </cell>
        </row>
        <row r="911">
          <cell r="H911" t="str">
            <v>Britton Ave</v>
          </cell>
        </row>
        <row r="912">
          <cell r="H912" t="str">
            <v>Broadmoor Ct</v>
          </cell>
        </row>
        <row r="913">
          <cell r="H913" t="str">
            <v>Broadway Ave</v>
          </cell>
        </row>
        <row r="914">
          <cell r="H914" t="str">
            <v>Broadway Rd</v>
          </cell>
        </row>
        <row r="915">
          <cell r="H915" t="str">
            <v>Bronco Butte Trl</v>
          </cell>
        </row>
        <row r="916">
          <cell r="H916" t="str">
            <v>Bronco Trl</v>
          </cell>
        </row>
        <row r="917">
          <cell r="H917" t="str">
            <v>Brook Hollow Dr</v>
          </cell>
        </row>
        <row r="918">
          <cell r="H918" t="str">
            <v>Brookhart Way</v>
          </cell>
        </row>
        <row r="919">
          <cell r="H919" t="str">
            <v>Brookwood Ct</v>
          </cell>
        </row>
        <row r="920">
          <cell r="H920" t="str">
            <v>Brown St</v>
          </cell>
        </row>
        <row r="921">
          <cell r="H921" t="str">
            <v>Bryce Ln</v>
          </cell>
        </row>
        <row r="922">
          <cell r="H922" t="str">
            <v>Buchanan St</v>
          </cell>
        </row>
        <row r="923">
          <cell r="H923" t="str">
            <v>Buckeye Rd</v>
          </cell>
        </row>
        <row r="924">
          <cell r="H924" t="str">
            <v>Buckhorn Trl</v>
          </cell>
        </row>
        <row r="925">
          <cell r="H925" t="str">
            <v>Buckskin Trl</v>
          </cell>
        </row>
        <row r="926">
          <cell r="H926" t="str">
            <v>Buena Terra Way</v>
          </cell>
        </row>
        <row r="927">
          <cell r="H927" t="str">
            <v>Buena Vista Rd</v>
          </cell>
        </row>
        <row r="928">
          <cell r="H928" t="str">
            <v>Buist Ave</v>
          </cell>
        </row>
        <row r="929">
          <cell r="H929" t="str">
            <v>Bullwhip Way</v>
          </cell>
        </row>
        <row r="930">
          <cell r="H930" t="str">
            <v>Bunger Ln</v>
          </cell>
        </row>
        <row r="931">
          <cell r="H931" t="str">
            <v>Burgess Ln</v>
          </cell>
        </row>
        <row r="932">
          <cell r="H932" t="str">
            <v>Burning Tree Pl</v>
          </cell>
        </row>
        <row r="933">
          <cell r="H933" t="str">
            <v>Burnside Trl</v>
          </cell>
        </row>
        <row r="934">
          <cell r="H934" t="str">
            <v>Burton Dr</v>
          </cell>
        </row>
        <row r="935">
          <cell r="H935" t="str">
            <v>Busoni Pl</v>
          </cell>
        </row>
        <row r="936">
          <cell r="H936" t="str">
            <v>Butler Dr</v>
          </cell>
        </row>
        <row r="937">
          <cell r="H937" t="str">
            <v>Butler Way</v>
          </cell>
        </row>
        <row r="938">
          <cell r="H938" t="str">
            <v>Butte Canyon Rd</v>
          </cell>
        </row>
        <row r="939">
          <cell r="H939" t="str">
            <v>Butterwood Dr</v>
          </cell>
        </row>
        <row r="940">
          <cell r="H940" t="str">
            <v>C St</v>
          </cell>
        </row>
        <row r="941">
          <cell r="H941" t="str">
            <v>Cactus Ln</v>
          </cell>
        </row>
        <row r="942">
          <cell r="H942" t="str">
            <v>Cactus Rd</v>
          </cell>
        </row>
        <row r="943">
          <cell r="H943" t="str">
            <v>Cactus Wren Dr</v>
          </cell>
        </row>
        <row r="944">
          <cell r="H944" t="str">
            <v>Caida Del Sol Dr</v>
          </cell>
        </row>
        <row r="945">
          <cell r="H945" t="str">
            <v>Calavar Dr</v>
          </cell>
        </row>
        <row r="946">
          <cell r="H946" t="str">
            <v>Calavar Ln</v>
          </cell>
        </row>
        <row r="947">
          <cell r="H947" t="str">
            <v>Calavar Rd</v>
          </cell>
        </row>
        <row r="948">
          <cell r="H948" t="str">
            <v>Calaveros Dr</v>
          </cell>
        </row>
        <row r="949">
          <cell r="H949" t="str">
            <v>Caldwell St</v>
          </cell>
        </row>
        <row r="950">
          <cell r="H950" t="str">
            <v>Caleb Rd</v>
          </cell>
        </row>
        <row r="951">
          <cell r="H951" t="str">
            <v>Calle Allegre</v>
          </cell>
        </row>
        <row r="952">
          <cell r="H952" t="str">
            <v>Calle Camelia</v>
          </cell>
        </row>
        <row r="953">
          <cell r="H953" t="str">
            <v>Calle De Baca</v>
          </cell>
        </row>
        <row r="954">
          <cell r="H954" t="str">
            <v>Calle De Edens</v>
          </cell>
        </row>
        <row r="955">
          <cell r="H955" t="str">
            <v>Calle De La Luna</v>
          </cell>
        </row>
        <row r="956">
          <cell r="H956" t="str">
            <v>Calle De Las Casitas</v>
          </cell>
        </row>
        <row r="957">
          <cell r="H957" t="str">
            <v>Calle De Las Estrellas</v>
          </cell>
        </row>
        <row r="958">
          <cell r="H958" t="str">
            <v>Calle De Los Arboles</v>
          </cell>
        </row>
        <row r="959">
          <cell r="H959" t="str">
            <v>Calle De Los Flores</v>
          </cell>
        </row>
        <row r="960">
          <cell r="H960" t="str">
            <v>Calle De Oro</v>
          </cell>
        </row>
        <row r="961">
          <cell r="H961" t="str">
            <v>Calle De Plata</v>
          </cell>
        </row>
        <row r="962">
          <cell r="H962" t="str">
            <v>Calle De Pompas</v>
          </cell>
        </row>
        <row r="963">
          <cell r="H963" t="str">
            <v>Calle Del Media</v>
          </cell>
        </row>
        <row r="964">
          <cell r="H964" t="str">
            <v>Calle Del Medio</v>
          </cell>
        </row>
        <row r="965">
          <cell r="H965" t="str">
            <v>Calle Del Norte</v>
          </cell>
        </row>
        <row r="966">
          <cell r="H966" t="str">
            <v>Calle Del Paisano</v>
          </cell>
        </row>
        <row r="967">
          <cell r="H967" t="str">
            <v>Calle Del Santo</v>
          </cell>
        </row>
        <row r="968">
          <cell r="H968" t="str">
            <v>Calle Del Sol</v>
          </cell>
        </row>
        <row r="969">
          <cell r="H969" t="str">
            <v>Calle Del Sud</v>
          </cell>
        </row>
        <row r="970">
          <cell r="H970" t="str">
            <v>Calle Encorvada</v>
          </cell>
        </row>
        <row r="971">
          <cell r="H971" t="str">
            <v>Calle Escuda</v>
          </cell>
        </row>
        <row r="972">
          <cell r="H972" t="str">
            <v>Calle Feliz</v>
          </cell>
        </row>
        <row r="973">
          <cell r="H973" t="str">
            <v>Calle Lejos</v>
          </cell>
        </row>
        <row r="974">
          <cell r="H974" t="str">
            <v>Calle Marita</v>
          </cell>
        </row>
        <row r="975">
          <cell r="H975" t="str">
            <v>Calle Mio</v>
          </cell>
        </row>
        <row r="976">
          <cell r="H976" t="str">
            <v>Calle Redonda</v>
          </cell>
        </row>
        <row r="977">
          <cell r="H977" t="str">
            <v>Calle Rosa</v>
          </cell>
        </row>
        <row r="978">
          <cell r="H978" t="str">
            <v>Calle Santa Cruz</v>
          </cell>
        </row>
        <row r="979">
          <cell r="H979" t="str">
            <v>Calle Silhouetta</v>
          </cell>
        </row>
        <row r="980">
          <cell r="H980" t="str">
            <v>Calle Tuberia</v>
          </cell>
        </row>
        <row r="981">
          <cell r="H981" t="str">
            <v>Calle Ventura</v>
          </cell>
        </row>
        <row r="982">
          <cell r="H982" t="str">
            <v>Calvary Rd</v>
          </cell>
        </row>
        <row r="983">
          <cell r="H983" t="str">
            <v>Cambridge Ave</v>
          </cell>
        </row>
        <row r="984">
          <cell r="H984" t="str">
            <v>Camel Hill Dr</v>
          </cell>
        </row>
        <row r="985">
          <cell r="H985" t="str">
            <v>Camelback Canyon Dr</v>
          </cell>
        </row>
        <row r="986">
          <cell r="H986" t="str">
            <v>Camelback Heights Way</v>
          </cell>
        </row>
        <row r="987">
          <cell r="H987" t="str">
            <v>Camelback Rd</v>
          </cell>
        </row>
        <row r="988">
          <cell r="H988" t="str">
            <v>Camelhead Dr</v>
          </cell>
        </row>
        <row r="989">
          <cell r="H989" t="str">
            <v>Camelhead Rd</v>
          </cell>
        </row>
        <row r="990">
          <cell r="H990" t="str">
            <v>Camello Rd</v>
          </cell>
        </row>
        <row r="991">
          <cell r="H991" t="str">
            <v>Camino Acequia</v>
          </cell>
        </row>
        <row r="992">
          <cell r="H992" t="str">
            <v>Camino Allenada</v>
          </cell>
        </row>
        <row r="993">
          <cell r="H993" t="str">
            <v>Camino De Los Rancho</v>
          </cell>
        </row>
        <row r="994">
          <cell r="H994" t="str">
            <v>Camino Del Rio</v>
          </cell>
        </row>
        <row r="995">
          <cell r="H995" t="str">
            <v>Camino Del Santo</v>
          </cell>
        </row>
        <row r="996">
          <cell r="H996" t="str">
            <v>Camino Real</v>
          </cell>
        </row>
        <row r="997">
          <cell r="H997" t="str">
            <v>Camino Santo</v>
          </cell>
        </row>
        <row r="998">
          <cell r="H998" t="str">
            <v>Camino Sin Nombre</v>
          </cell>
        </row>
        <row r="999">
          <cell r="H999" t="str">
            <v>Camino Vista</v>
          </cell>
        </row>
        <row r="1000">
          <cell r="H1000" t="str">
            <v>Camino Vista Ln</v>
          </cell>
        </row>
        <row r="1001">
          <cell r="H1001" t="str">
            <v>Camino Vista St</v>
          </cell>
        </row>
        <row r="1002">
          <cell r="H1002" t="str">
            <v>Camino Vivaz</v>
          </cell>
        </row>
        <row r="1003">
          <cell r="H1003" t="str">
            <v>Campbell Ave</v>
          </cell>
        </row>
        <row r="1004">
          <cell r="H1004" t="str">
            <v>Campo Bello Dr</v>
          </cell>
        </row>
        <row r="1005">
          <cell r="H1005" t="str">
            <v>Campus Dr</v>
          </cell>
        </row>
        <row r="1006">
          <cell r="H1006" t="str">
            <v>Cannon Dr</v>
          </cell>
        </row>
        <row r="1007">
          <cell r="H1007" t="str">
            <v>Canotia Pl</v>
          </cell>
        </row>
        <row r="1008">
          <cell r="H1008" t="str">
            <v>Canterbury Ct</v>
          </cell>
        </row>
        <row r="1009">
          <cell r="H1009" t="str">
            <v>Canterbury Dr</v>
          </cell>
        </row>
        <row r="1010">
          <cell r="H1010" t="str">
            <v>Canterbury Ln</v>
          </cell>
        </row>
        <row r="1011">
          <cell r="H1011" t="str">
            <v>Canyon Crest Cir</v>
          </cell>
        </row>
        <row r="1012">
          <cell r="H1012" t="str">
            <v>Canyon Dr</v>
          </cell>
        </row>
        <row r="1013">
          <cell r="H1013" t="str">
            <v>Cape Royal Ln</v>
          </cell>
        </row>
        <row r="1014">
          <cell r="H1014" t="str">
            <v>Capistrano Ave</v>
          </cell>
        </row>
        <row r="1015">
          <cell r="H1015" t="str">
            <v>Captain Dreyfus Ave</v>
          </cell>
        </row>
        <row r="1016">
          <cell r="H1016" t="str">
            <v>Caravaggio Ln</v>
          </cell>
        </row>
        <row r="1017">
          <cell r="H1017" t="str">
            <v>Cardinal Dr</v>
          </cell>
        </row>
        <row r="1018">
          <cell r="H1018" t="str">
            <v>Carefree Hwy</v>
          </cell>
        </row>
        <row r="1019">
          <cell r="H1019" t="str">
            <v>Caribbean Ln</v>
          </cell>
        </row>
        <row r="1020">
          <cell r="H1020" t="str">
            <v>Caribe Ct</v>
          </cell>
        </row>
        <row r="1021">
          <cell r="H1021" t="str">
            <v>Carlise Rd</v>
          </cell>
        </row>
        <row r="1022">
          <cell r="H1022" t="str">
            <v>Carmen St</v>
          </cell>
        </row>
        <row r="1023">
          <cell r="H1023" t="str">
            <v>Carnation Cir</v>
          </cell>
        </row>
        <row r="1024">
          <cell r="H1024" t="str">
            <v>Carol Ann Ln</v>
          </cell>
        </row>
        <row r="1025">
          <cell r="H1025" t="str">
            <v>Carol Ann Way</v>
          </cell>
        </row>
        <row r="1026">
          <cell r="H1026" t="str">
            <v>Carol Ave</v>
          </cell>
        </row>
        <row r="1027">
          <cell r="H1027" t="str">
            <v>Carol Cir</v>
          </cell>
        </row>
        <row r="1028">
          <cell r="H1028" t="str">
            <v>Carol Way</v>
          </cell>
        </row>
        <row r="1029">
          <cell r="H1029" t="str">
            <v>Carolina Dr</v>
          </cell>
        </row>
        <row r="1030">
          <cell r="H1030" t="str">
            <v>Caron St</v>
          </cell>
        </row>
        <row r="1031">
          <cell r="H1031" t="str">
            <v>Carpenter Dr</v>
          </cell>
        </row>
        <row r="1032">
          <cell r="H1032" t="str">
            <v>Carson Rd</v>
          </cell>
        </row>
        <row r="1033">
          <cell r="H1033" t="str">
            <v>Carter Cir</v>
          </cell>
        </row>
        <row r="1034">
          <cell r="H1034" t="str">
            <v>Carter Dr</v>
          </cell>
        </row>
        <row r="1035">
          <cell r="H1035" t="str">
            <v>Carter Rd</v>
          </cell>
        </row>
        <row r="1036">
          <cell r="H1036" t="str">
            <v>Cartwright Ave</v>
          </cell>
        </row>
        <row r="1037">
          <cell r="H1037" t="str">
            <v>Carver Dr</v>
          </cell>
        </row>
        <row r="1038">
          <cell r="H1038" t="str">
            <v>Carver Rd</v>
          </cell>
        </row>
        <row r="1039">
          <cell r="H1039" t="str">
            <v>Casa Hermosa Dr</v>
          </cell>
        </row>
        <row r="1040">
          <cell r="H1040" t="str">
            <v>Casa Tomas</v>
          </cell>
        </row>
        <row r="1041">
          <cell r="H1041" t="str">
            <v>Cascalote Dr</v>
          </cell>
        </row>
        <row r="1042">
          <cell r="H1042" t="str">
            <v>Casey Ln</v>
          </cell>
        </row>
        <row r="1043">
          <cell r="H1043" t="str">
            <v>Cashman Dr</v>
          </cell>
        </row>
        <row r="1044">
          <cell r="H1044" t="str">
            <v>Casino Ave</v>
          </cell>
        </row>
        <row r="1045">
          <cell r="H1045" t="str">
            <v>Casitas Del Rio Dr</v>
          </cell>
        </row>
        <row r="1046">
          <cell r="H1046" t="str">
            <v>Cassia Way</v>
          </cell>
        </row>
        <row r="1047">
          <cell r="H1047" t="str">
            <v>Cat Balue Dr</v>
          </cell>
        </row>
        <row r="1048">
          <cell r="H1048" t="str">
            <v>Catalina Dr</v>
          </cell>
        </row>
        <row r="1049">
          <cell r="H1049" t="str">
            <v>Catclaw Ct</v>
          </cell>
        </row>
        <row r="1050">
          <cell r="H1050" t="str">
            <v>Cathedral Rock Dr</v>
          </cell>
        </row>
        <row r="1051">
          <cell r="H1051" t="str">
            <v>Cathy Cir</v>
          </cell>
        </row>
        <row r="1052">
          <cell r="H1052" t="str">
            <v>Cavalier Dr</v>
          </cell>
        </row>
        <row r="1053">
          <cell r="H1053" t="str">
            <v>Cavalry Dr</v>
          </cell>
        </row>
        <row r="1054">
          <cell r="H1054" t="str">
            <v>Cave Creek Dam Rd</v>
          </cell>
        </row>
        <row r="1055">
          <cell r="H1055" t="str">
            <v>Cave Creek Rd</v>
          </cell>
        </row>
        <row r="1056">
          <cell r="H1056" t="str">
            <v>Cavedale Dr</v>
          </cell>
        </row>
        <row r="1057">
          <cell r="H1057" t="str">
            <v>Cavendish Way</v>
          </cell>
        </row>
        <row r="1058">
          <cell r="H1058" t="str">
            <v>Cedarwood Ln</v>
          </cell>
        </row>
        <row r="1059">
          <cell r="H1059" t="str">
            <v>Celica Cir</v>
          </cell>
        </row>
        <row r="1060">
          <cell r="H1060" t="str">
            <v>Center Pkwy</v>
          </cell>
        </row>
        <row r="1061">
          <cell r="H1061" t="str">
            <v>Center Rd</v>
          </cell>
        </row>
        <row r="1062">
          <cell r="H1062" t="str">
            <v>Central Ave</v>
          </cell>
        </row>
        <row r="1063">
          <cell r="H1063" t="str">
            <v>Central Sq</v>
          </cell>
        </row>
        <row r="1064">
          <cell r="H1064" t="str">
            <v>Centre Ct</v>
          </cell>
        </row>
        <row r="1065">
          <cell r="H1065" t="str">
            <v>Century Ln</v>
          </cell>
        </row>
        <row r="1066">
          <cell r="H1066" t="str">
            <v>Challenger Trl</v>
          </cell>
        </row>
        <row r="1067">
          <cell r="H1067" t="str">
            <v>Chama Dr</v>
          </cell>
        </row>
        <row r="1068">
          <cell r="H1068" t="str">
            <v>Chama Rd</v>
          </cell>
        </row>
        <row r="1069">
          <cell r="H1069" t="str">
            <v>Chambers St</v>
          </cell>
        </row>
        <row r="1070">
          <cell r="H1070" t="str">
            <v>Chandler Blvd</v>
          </cell>
        </row>
        <row r="1071">
          <cell r="H1071" t="str">
            <v>Chanute Pass</v>
          </cell>
        </row>
        <row r="1072">
          <cell r="H1072" t="str">
            <v>Chaparosa Way</v>
          </cell>
        </row>
        <row r="1073">
          <cell r="H1073" t="str">
            <v>Chaparral Rd</v>
          </cell>
        </row>
        <row r="1074">
          <cell r="H1074" t="str">
            <v>Charlene Pl</v>
          </cell>
        </row>
        <row r="1075">
          <cell r="H1075" t="str">
            <v>Charleston Ave</v>
          </cell>
        </row>
        <row r="1076">
          <cell r="H1076" t="str">
            <v>Charlotte Dr</v>
          </cell>
        </row>
        <row r="1077">
          <cell r="H1077" t="str">
            <v>Charter Oak Rd</v>
          </cell>
        </row>
        <row r="1078">
          <cell r="H1078" t="str">
            <v>Chatelaine Pl</v>
          </cell>
        </row>
        <row r="1079">
          <cell r="H1079" t="str">
            <v>Chauncey Ln</v>
          </cell>
        </row>
        <row r="1080">
          <cell r="H1080" t="str">
            <v>Cheatham Ln</v>
          </cell>
        </row>
        <row r="1081">
          <cell r="H1081" t="str">
            <v>Cheery Lynn Rd</v>
          </cell>
        </row>
        <row r="1082">
          <cell r="H1082" t="str">
            <v>Chehia St</v>
          </cell>
        </row>
        <row r="1083">
          <cell r="H1083" t="str">
            <v>Cherokee Ct</v>
          </cell>
        </row>
        <row r="1084">
          <cell r="H1084" t="str">
            <v>Cherokee St</v>
          </cell>
        </row>
        <row r="1085">
          <cell r="H1085" t="str">
            <v>Cheryl Dr</v>
          </cell>
        </row>
        <row r="1086">
          <cell r="H1086" t="str">
            <v>Cheshoni St</v>
          </cell>
        </row>
        <row r="1087">
          <cell r="H1087" t="str">
            <v>Chester Rd</v>
          </cell>
        </row>
        <row r="1088">
          <cell r="H1088" t="str">
            <v>Cheyenne Dr</v>
          </cell>
        </row>
        <row r="1089">
          <cell r="H1089" t="str">
            <v>Chickasaw St</v>
          </cell>
        </row>
        <row r="1090">
          <cell r="H1090" t="str">
            <v>Chimney Rock Rd</v>
          </cell>
        </row>
        <row r="1091">
          <cell r="H1091" t="str">
            <v>Chinook Ct</v>
          </cell>
        </row>
        <row r="1092">
          <cell r="H1092" t="str">
            <v>Chipman Rd</v>
          </cell>
        </row>
        <row r="1093">
          <cell r="H1093" t="str">
            <v>Chippewa Dr</v>
          </cell>
        </row>
        <row r="1094">
          <cell r="H1094" t="str">
            <v>Chisum Trl</v>
          </cell>
        </row>
        <row r="1095">
          <cell r="H1095" t="str">
            <v>Cholla Canyon Dr</v>
          </cell>
        </row>
        <row r="1096">
          <cell r="H1096" t="str">
            <v>Cholla Ln</v>
          </cell>
        </row>
        <row r="1097">
          <cell r="H1097" t="str">
            <v>Cholla St</v>
          </cell>
        </row>
        <row r="1098">
          <cell r="H1098" t="str">
            <v>Christine Cir</v>
          </cell>
        </row>
        <row r="1099">
          <cell r="H1099" t="str">
            <v>Christy Dr</v>
          </cell>
        </row>
        <row r="1100">
          <cell r="H1100" t="str">
            <v>Chuck Box Rd</v>
          </cell>
        </row>
        <row r="1101">
          <cell r="H1101" t="str">
            <v>Chuckwalla Canyon</v>
          </cell>
        </row>
        <row r="1102">
          <cell r="H1102" t="str">
            <v>Cielo Grande</v>
          </cell>
        </row>
        <row r="1103">
          <cell r="H1103" t="str">
            <v>Cielo Grande Ave</v>
          </cell>
        </row>
        <row r="1104">
          <cell r="H1104" t="str">
            <v>Cinnabar Ave</v>
          </cell>
        </row>
        <row r="1105">
          <cell r="H1105" t="str">
            <v>Circle Mountain Rd</v>
          </cell>
        </row>
        <row r="1106">
          <cell r="H1106" t="str">
            <v>Circle Rd</v>
          </cell>
        </row>
        <row r="1107">
          <cell r="H1107" t="str">
            <v>Citrus Ave</v>
          </cell>
        </row>
        <row r="1108">
          <cell r="H1108" t="str">
            <v>Citrus Way</v>
          </cell>
        </row>
        <row r="1109">
          <cell r="H1109" t="str">
            <v>City North Dr</v>
          </cell>
        </row>
        <row r="1110">
          <cell r="H1110" t="str">
            <v>Claire Dr</v>
          </cell>
        </row>
        <row r="1111">
          <cell r="H1111" t="str">
            <v>Claremont Ave</v>
          </cell>
        </row>
        <row r="1112">
          <cell r="H1112" t="str">
            <v>Claremont St</v>
          </cell>
        </row>
        <row r="1113">
          <cell r="H1113" t="str">
            <v>Clarendon Ave</v>
          </cell>
        </row>
        <row r="1114">
          <cell r="H1114" t="str">
            <v>Clark Rd</v>
          </cell>
        </row>
        <row r="1115">
          <cell r="H1115" t="str">
            <v>Clayton Dr</v>
          </cell>
        </row>
        <row r="1116">
          <cell r="H1116" t="str">
            <v>Clear Stream Dr</v>
          </cell>
        </row>
        <row r="1117">
          <cell r="H1117" t="str">
            <v>Clemmer Ln</v>
          </cell>
        </row>
        <row r="1118">
          <cell r="H1118" t="str">
            <v>Cleveland St</v>
          </cell>
        </row>
        <row r="1119">
          <cell r="H1119" t="str">
            <v>Cliffside Dr</v>
          </cell>
        </row>
        <row r="1120">
          <cell r="H1120" t="str">
            <v>Clinton St</v>
          </cell>
        </row>
        <row r="1121">
          <cell r="H1121" t="str">
            <v>Cloud Rd</v>
          </cell>
        </row>
        <row r="1122">
          <cell r="H1122" t="str">
            <v>Clouse Dr</v>
          </cell>
        </row>
        <row r="1123">
          <cell r="H1123" t="str">
            <v>Clubgate Dr</v>
          </cell>
        </row>
        <row r="1124">
          <cell r="H1124" t="str">
            <v>Clubhouse Dr</v>
          </cell>
        </row>
        <row r="1125">
          <cell r="H1125" t="str">
            <v>Cobre Dr</v>
          </cell>
        </row>
        <row r="1126">
          <cell r="H1126" t="str">
            <v>Cochise Dr</v>
          </cell>
        </row>
        <row r="1127">
          <cell r="H1127" t="str">
            <v>Cochise Rd</v>
          </cell>
        </row>
        <row r="1128">
          <cell r="H1128" t="str">
            <v>Coconino Ct</v>
          </cell>
        </row>
        <row r="1129">
          <cell r="H1129" t="str">
            <v>Coconino Pl</v>
          </cell>
        </row>
        <row r="1130">
          <cell r="H1130" t="str">
            <v>Coconino St</v>
          </cell>
        </row>
        <row r="1131">
          <cell r="H1131" t="str">
            <v>Cocopah St</v>
          </cell>
        </row>
        <row r="1132">
          <cell r="H1132" t="str">
            <v>Cody Dr</v>
          </cell>
        </row>
        <row r="1133">
          <cell r="H1133" t="str">
            <v>Cofco Center Blvd</v>
          </cell>
        </row>
        <row r="1134">
          <cell r="H1134" t="str">
            <v>Cofco Center Ct</v>
          </cell>
        </row>
        <row r="1135">
          <cell r="H1135" t="str">
            <v>Coghlan Pl</v>
          </cell>
        </row>
        <row r="1136">
          <cell r="H1136" t="str">
            <v>Colcord Canyon Rd</v>
          </cell>
        </row>
        <row r="1137">
          <cell r="H1137" t="str">
            <v>Coleman St</v>
          </cell>
        </row>
        <row r="1138">
          <cell r="H1138" t="str">
            <v>Coles Rd</v>
          </cell>
        </row>
        <row r="1139">
          <cell r="H1139" t="str">
            <v>Colina Ct</v>
          </cell>
        </row>
        <row r="1140">
          <cell r="H1140" t="str">
            <v>College Dr</v>
          </cell>
        </row>
        <row r="1141">
          <cell r="H1141" t="str">
            <v>Collingwood Pl</v>
          </cell>
        </row>
        <row r="1142">
          <cell r="H1142" t="str">
            <v>Colter Ave</v>
          </cell>
        </row>
        <row r="1143">
          <cell r="H1143" t="str">
            <v>Colter St</v>
          </cell>
        </row>
        <row r="1144">
          <cell r="H1144" t="str">
            <v>Columbine Dr</v>
          </cell>
        </row>
        <row r="1145">
          <cell r="H1145" t="str">
            <v>Columbus Ave</v>
          </cell>
        </row>
        <row r="1146">
          <cell r="H1146" t="str">
            <v>Concho Ln</v>
          </cell>
        </row>
        <row r="1147">
          <cell r="H1147" t="str">
            <v>Conrad Dr</v>
          </cell>
        </row>
        <row r="1148">
          <cell r="H1148" t="str">
            <v>Constance Way</v>
          </cell>
        </row>
        <row r="1149">
          <cell r="H1149" t="str">
            <v>Contention Mine Rd</v>
          </cell>
        </row>
        <row r="1150">
          <cell r="H1150" t="str">
            <v>Continental Dr</v>
          </cell>
        </row>
        <row r="1151">
          <cell r="H1151" t="str">
            <v>Coolbrook Ave</v>
          </cell>
        </row>
        <row r="1152">
          <cell r="H1152" t="str">
            <v>Coolidge St</v>
          </cell>
        </row>
        <row r="1153">
          <cell r="H1153" t="str">
            <v>Coplen Farms Rd</v>
          </cell>
        </row>
        <row r="1154">
          <cell r="H1154" t="str">
            <v>Copper Moon Way</v>
          </cell>
        </row>
        <row r="1155">
          <cell r="H1155" t="str">
            <v>Copper Springs Rd</v>
          </cell>
        </row>
        <row r="1156">
          <cell r="H1156" t="str">
            <v>Copperhead Dr</v>
          </cell>
        </row>
        <row r="1157">
          <cell r="H1157" t="str">
            <v>Copperhead Trl</v>
          </cell>
        </row>
        <row r="1158">
          <cell r="H1158" t="str">
            <v>Cora Ln</v>
          </cell>
        </row>
        <row r="1159">
          <cell r="H1159" t="str">
            <v>Coral Gables Dr</v>
          </cell>
        </row>
        <row r="1160">
          <cell r="H1160" t="str">
            <v>Cordes Rd</v>
          </cell>
        </row>
        <row r="1161">
          <cell r="H1161" t="str">
            <v>Cordia Ln</v>
          </cell>
        </row>
        <row r="1162">
          <cell r="H1162" t="str">
            <v>Corona Ave</v>
          </cell>
        </row>
        <row r="1163">
          <cell r="H1163" t="str">
            <v>Coronado Cir</v>
          </cell>
        </row>
        <row r="1164">
          <cell r="H1164" t="str">
            <v>Coronado Rd</v>
          </cell>
        </row>
        <row r="1165">
          <cell r="H1165" t="str">
            <v>Corporate Center Dr</v>
          </cell>
        </row>
        <row r="1166">
          <cell r="H1166" t="str">
            <v>Corral Rd</v>
          </cell>
        </row>
        <row r="1167">
          <cell r="H1167" t="str">
            <v>Corral St</v>
          </cell>
        </row>
        <row r="1168">
          <cell r="H1168" t="str">
            <v>Corrine Dr</v>
          </cell>
        </row>
        <row r="1169">
          <cell r="H1169" t="str">
            <v>Corte Oro</v>
          </cell>
        </row>
        <row r="1170">
          <cell r="H1170" t="str">
            <v>Cortez Ave</v>
          </cell>
        </row>
        <row r="1171">
          <cell r="H1171" t="str">
            <v>Cortez St</v>
          </cell>
        </row>
        <row r="1172">
          <cell r="H1172" t="str">
            <v>Cortopassi Pass</v>
          </cell>
        </row>
        <row r="1173">
          <cell r="H1173" t="str">
            <v>Corva Dr</v>
          </cell>
        </row>
        <row r="1174">
          <cell r="H1174" t="str">
            <v>Cory Cir</v>
          </cell>
        </row>
        <row r="1175">
          <cell r="H1175" t="str">
            <v>Cotton Center Blvd</v>
          </cell>
        </row>
        <row r="1176">
          <cell r="H1176" t="str">
            <v>Cotton Gin Loop</v>
          </cell>
        </row>
        <row r="1177">
          <cell r="H1177" t="str">
            <v>Cottonfields Ln</v>
          </cell>
        </row>
        <row r="1178">
          <cell r="H1178" t="str">
            <v>Cottontail Rd</v>
          </cell>
        </row>
        <row r="1179">
          <cell r="H1179" t="str">
            <v>Cottonwood Ln</v>
          </cell>
        </row>
        <row r="1180">
          <cell r="H1180" t="str">
            <v>Country Club Dr</v>
          </cell>
        </row>
        <row r="1181">
          <cell r="H1181" t="str">
            <v>Country Club Ter</v>
          </cell>
        </row>
        <row r="1182">
          <cell r="H1182" t="str">
            <v>Country Gables Dr</v>
          </cell>
        </row>
        <row r="1183">
          <cell r="H1183" t="str">
            <v>Country Garden Ln</v>
          </cell>
        </row>
        <row r="1184">
          <cell r="H1184" t="str">
            <v>Country Place Blvd</v>
          </cell>
        </row>
        <row r="1185">
          <cell r="H1185" t="str">
            <v>Covered Wagon Rd</v>
          </cell>
        </row>
        <row r="1186">
          <cell r="H1186" t="str">
            <v>Covey Ln</v>
          </cell>
        </row>
        <row r="1187">
          <cell r="H1187" t="str">
            <v>Cowan Cir</v>
          </cell>
        </row>
        <row r="1188">
          <cell r="H1188" t="str">
            <v>Cox Ct</v>
          </cell>
        </row>
        <row r="1189">
          <cell r="H1189" t="str">
            <v>Coyote Wash Dr</v>
          </cell>
        </row>
        <row r="1190">
          <cell r="H1190" t="str">
            <v>Creedance Blvd</v>
          </cell>
        </row>
        <row r="1191">
          <cell r="H1191" t="str">
            <v>Creosote Dr</v>
          </cell>
        </row>
        <row r="1192">
          <cell r="H1192" t="str">
            <v>Crest Cir</v>
          </cell>
        </row>
        <row r="1193">
          <cell r="H1193" t="str">
            <v>Crest Ln</v>
          </cell>
        </row>
        <row r="1194">
          <cell r="H1194" t="str">
            <v>Crimson Ter</v>
          </cell>
        </row>
        <row r="1195">
          <cell r="H1195" t="str">
            <v>Crittenden Ln</v>
          </cell>
        </row>
        <row r="1196">
          <cell r="H1196" t="str">
            <v>Crocus Dr</v>
          </cell>
        </row>
        <row r="1197">
          <cell r="H1197" t="str">
            <v>Crosswater Way</v>
          </cell>
        </row>
        <row r="1198">
          <cell r="H1198" t="str">
            <v>Crow Ct</v>
          </cell>
        </row>
        <row r="1199">
          <cell r="H1199" t="str">
            <v>Crown King Rd</v>
          </cell>
        </row>
        <row r="1200">
          <cell r="H1200" t="str">
            <v>Cudahy Way</v>
          </cell>
        </row>
        <row r="1201">
          <cell r="H1201" t="str">
            <v>Cudia Way</v>
          </cell>
        </row>
        <row r="1202">
          <cell r="H1202" t="str">
            <v>Culpepper Dr</v>
          </cell>
        </row>
        <row r="1203">
          <cell r="H1203" t="str">
            <v>Culver St</v>
          </cell>
        </row>
        <row r="1204">
          <cell r="H1204" t="str">
            <v>Curley Way</v>
          </cell>
        </row>
        <row r="1205">
          <cell r="H1205" t="str">
            <v>Cyan Ct</v>
          </cell>
        </row>
        <row r="1206">
          <cell r="H1206" t="str">
            <v>Cypress St</v>
          </cell>
        </row>
        <row r="1207">
          <cell r="H1207" t="str">
            <v>D St</v>
          </cell>
        </row>
        <row r="1208">
          <cell r="H1208" t="str">
            <v>Dahlia Dr</v>
          </cell>
        </row>
        <row r="1209">
          <cell r="H1209" t="str">
            <v>Dai Rd</v>
          </cell>
        </row>
        <row r="1210">
          <cell r="H1210" t="str">
            <v>Dailey St</v>
          </cell>
        </row>
        <row r="1211">
          <cell r="H1211" t="str">
            <v>Dakota Ct</v>
          </cell>
        </row>
        <row r="1212">
          <cell r="H1212" t="str">
            <v>Dakota Dr</v>
          </cell>
        </row>
        <row r="1213">
          <cell r="H1213" t="str">
            <v>Dale Ln</v>
          </cell>
        </row>
        <row r="1214">
          <cell r="H1214" t="str">
            <v>Daley Ln</v>
          </cell>
        </row>
        <row r="1215">
          <cell r="H1215" t="str">
            <v>Dalphin Rd</v>
          </cell>
        </row>
        <row r="1216">
          <cell r="H1216" t="str">
            <v>Danbury Dr</v>
          </cell>
        </row>
        <row r="1217">
          <cell r="H1217" t="str">
            <v>Danbury Rd</v>
          </cell>
        </row>
        <row r="1218">
          <cell r="H1218" t="str">
            <v>Dante Dr</v>
          </cell>
        </row>
        <row r="1219">
          <cell r="H1219" t="str">
            <v>Danube Ct</v>
          </cell>
        </row>
        <row r="1220">
          <cell r="H1220" t="str">
            <v>Darien Way</v>
          </cell>
        </row>
        <row r="1221">
          <cell r="H1221" t="str">
            <v>Darrel Rd</v>
          </cell>
        </row>
        <row r="1222">
          <cell r="H1222" t="str">
            <v>Darrow Dr</v>
          </cell>
        </row>
        <row r="1223">
          <cell r="H1223" t="str">
            <v>Darrow St</v>
          </cell>
        </row>
        <row r="1224">
          <cell r="H1224" t="str">
            <v>Davidson Ln</v>
          </cell>
        </row>
        <row r="1225">
          <cell r="H1225" t="str">
            <v>Davis Rd</v>
          </cell>
        </row>
        <row r="1226">
          <cell r="H1226" t="str">
            <v>Dayton St</v>
          </cell>
        </row>
        <row r="1227">
          <cell r="H1227" t="str">
            <v>Deem Hills Pkwy</v>
          </cell>
        </row>
        <row r="1228">
          <cell r="H1228" t="str">
            <v>Deepdale Rd</v>
          </cell>
        </row>
        <row r="1229">
          <cell r="H1229" t="str">
            <v>Deer Creek Rd</v>
          </cell>
        </row>
        <row r="1230">
          <cell r="H1230" t="str">
            <v>Deer Hollow Ln</v>
          </cell>
        </row>
        <row r="1231">
          <cell r="H1231" t="str">
            <v>Deer Valley Dr</v>
          </cell>
        </row>
        <row r="1232">
          <cell r="H1232" t="str">
            <v>Deer Valley Rd</v>
          </cell>
        </row>
        <row r="1233">
          <cell r="H1233" t="str">
            <v>Dekalb Ln</v>
          </cell>
        </row>
        <row r="1234">
          <cell r="H1234" t="str">
            <v>Del Mar Ln</v>
          </cell>
        </row>
        <row r="1235">
          <cell r="H1235" t="str">
            <v>Delcoa Ave</v>
          </cell>
        </row>
        <row r="1236">
          <cell r="H1236" t="str">
            <v>Delcoa Dr</v>
          </cell>
        </row>
        <row r="1237">
          <cell r="H1237" t="str">
            <v>Delgado St</v>
          </cell>
        </row>
        <row r="1238">
          <cell r="H1238" t="str">
            <v>Delmonico Ln</v>
          </cell>
        </row>
        <row r="1239">
          <cell r="H1239" t="str">
            <v>Denali Ln</v>
          </cell>
        </row>
        <row r="1240">
          <cell r="H1240" t="str">
            <v>Denton Ln</v>
          </cell>
        </row>
        <row r="1241">
          <cell r="H1241" t="str">
            <v>Depoe Ln</v>
          </cell>
        </row>
        <row r="1242">
          <cell r="H1242" t="str">
            <v>Desert Broom Way</v>
          </cell>
        </row>
        <row r="1243">
          <cell r="H1243" t="str">
            <v>Desert Cove Ave</v>
          </cell>
        </row>
        <row r="1244">
          <cell r="H1244" t="str">
            <v>Desert Dr</v>
          </cell>
        </row>
        <row r="1245">
          <cell r="H1245" t="str">
            <v>Desert Flower Ln</v>
          </cell>
        </row>
        <row r="1246">
          <cell r="H1246" t="str">
            <v>Desert Foothills Pkwy</v>
          </cell>
        </row>
        <row r="1247">
          <cell r="H1247" t="str">
            <v>Desert Forest Trl</v>
          </cell>
        </row>
        <row r="1248">
          <cell r="H1248" t="str">
            <v>Desert Garden Dr</v>
          </cell>
        </row>
        <row r="1249">
          <cell r="H1249" t="str">
            <v>Desert Hills Dr</v>
          </cell>
        </row>
        <row r="1250">
          <cell r="H1250" t="str">
            <v>Desert Hollow Dr</v>
          </cell>
        </row>
        <row r="1251">
          <cell r="H1251" t="str">
            <v>Desert Lilly St</v>
          </cell>
        </row>
        <row r="1252">
          <cell r="H1252" t="str">
            <v>Desert Ln</v>
          </cell>
        </row>
        <row r="1253">
          <cell r="H1253" t="str">
            <v>Desert Marigold Dr</v>
          </cell>
        </row>
        <row r="1254">
          <cell r="H1254" t="str">
            <v>Desert Moon Way</v>
          </cell>
        </row>
        <row r="1255">
          <cell r="H1255" t="str">
            <v>Desert Park Ln</v>
          </cell>
        </row>
        <row r="1256">
          <cell r="H1256" t="str">
            <v>Desert Peak Pkwy</v>
          </cell>
        </row>
        <row r="1257">
          <cell r="H1257" t="str">
            <v>Desert Sky Ct</v>
          </cell>
        </row>
        <row r="1258">
          <cell r="H1258" t="str">
            <v>Desert Trumpet Rd</v>
          </cell>
        </row>
        <row r="1259">
          <cell r="H1259" t="str">
            <v>Desert View Dr</v>
          </cell>
        </row>
        <row r="1260">
          <cell r="H1260" t="str">
            <v>Desert Vista Trl</v>
          </cell>
        </row>
        <row r="1261">
          <cell r="H1261" t="str">
            <v>Desert Wildflower Way</v>
          </cell>
        </row>
        <row r="1262">
          <cell r="H1262" t="str">
            <v>Desert Willow Dr</v>
          </cell>
        </row>
        <row r="1263">
          <cell r="H1263" t="str">
            <v>Desert Willow Pkwy</v>
          </cell>
        </row>
        <row r="1264">
          <cell r="H1264" t="str">
            <v>Desert Willow Rd</v>
          </cell>
        </row>
        <row r="1265">
          <cell r="H1265" t="str">
            <v>Desert Wind Dr</v>
          </cell>
        </row>
        <row r="1266">
          <cell r="H1266" t="str">
            <v>Desperado Way</v>
          </cell>
        </row>
        <row r="1267">
          <cell r="H1267" t="str">
            <v>Devonna Ln</v>
          </cell>
        </row>
        <row r="1268">
          <cell r="H1268" t="str">
            <v>Devonshire Ave</v>
          </cell>
        </row>
        <row r="1269">
          <cell r="H1269" t="str">
            <v>Dew Drop Trl</v>
          </cell>
        </row>
        <row r="1270">
          <cell r="H1270" t="str">
            <v>Dewdrop Trl</v>
          </cell>
        </row>
        <row r="1271">
          <cell r="H1271" t="str">
            <v>Diamond St</v>
          </cell>
        </row>
        <row r="1272">
          <cell r="H1272" t="str">
            <v>Diana Ave</v>
          </cell>
        </row>
        <row r="1273">
          <cell r="H1273" t="str">
            <v>Diburgo Dr</v>
          </cell>
        </row>
        <row r="1274">
          <cell r="H1274" t="str">
            <v>Dixileta Dr</v>
          </cell>
        </row>
        <row r="1275">
          <cell r="H1275" t="str">
            <v>Dobbins Rd</v>
          </cell>
        </row>
        <row r="1276">
          <cell r="H1276" t="str">
            <v>Donald Dr</v>
          </cell>
        </row>
        <row r="1277">
          <cell r="H1277" t="str">
            <v>Donatello Dr</v>
          </cell>
        </row>
        <row r="1278">
          <cell r="H1278" t="str">
            <v>Donner Dr</v>
          </cell>
        </row>
        <row r="1279">
          <cell r="H1279" t="str">
            <v>Dorsaneo Ln</v>
          </cell>
        </row>
        <row r="1280">
          <cell r="H1280" t="str">
            <v>Double Barrel Ct</v>
          </cell>
        </row>
        <row r="1281">
          <cell r="H1281" t="str">
            <v>Doubletree Ranch Rd</v>
          </cell>
        </row>
        <row r="1282">
          <cell r="H1282" t="str">
            <v>Dove Cir</v>
          </cell>
        </row>
        <row r="1283">
          <cell r="H1283" t="str">
            <v>Dove Valley Rd</v>
          </cell>
        </row>
        <row r="1284">
          <cell r="H1284" t="str">
            <v>Dove Valley Trl</v>
          </cell>
        </row>
        <row r="1285">
          <cell r="H1285" t="str">
            <v>Dreamy Draw Dr</v>
          </cell>
        </row>
        <row r="1286">
          <cell r="H1286" t="str">
            <v>Drey Dr</v>
          </cell>
        </row>
        <row r="1287">
          <cell r="H1287" t="str">
            <v>Drey Ln</v>
          </cell>
        </row>
        <row r="1288">
          <cell r="H1288" t="str">
            <v>Dreyfus Ave</v>
          </cell>
        </row>
        <row r="1289">
          <cell r="H1289" t="str">
            <v>Dromedary Rd</v>
          </cell>
        </row>
        <row r="1290">
          <cell r="H1290" t="str">
            <v>Dry Creek Rd</v>
          </cell>
        </row>
        <row r="1291">
          <cell r="H1291" t="str">
            <v>Dry Wood Rd</v>
          </cell>
        </row>
        <row r="1292">
          <cell r="H1292" t="str">
            <v>Drywood Rd</v>
          </cell>
        </row>
        <row r="1293">
          <cell r="H1293" t="str">
            <v>Duane Ln</v>
          </cell>
        </row>
        <row r="1294">
          <cell r="H1294" t="str">
            <v>Ducasse Dr</v>
          </cell>
        </row>
        <row r="1295">
          <cell r="H1295" t="str">
            <v>Dunbar Dr</v>
          </cell>
        </row>
        <row r="1296">
          <cell r="H1296" t="str">
            <v>Dunlap Ave</v>
          </cell>
        </row>
        <row r="1297">
          <cell r="H1297" t="str">
            <v>Dupont Cir</v>
          </cell>
        </row>
        <row r="1298">
          <cell r="H1298" t="str">
            <v>Durango St</v>
          </cell>
        </row>
        <row r="1299">
          <cell r="H1299" t="str">
            <v>Dust Devil Dr</v>
          </cell>
        </row>
        <row r="1300">
          <cell r="H1300" t="str">
            <v>Dusty Ln</v>
          </cell>
        </row>
        <row r="1301">
          <cell r="H1301" t="str">
            <v>Dusty Wren Dr</v>
          </cell>
        </row>
        <row r="1302">
          <cell r="H1302" t="str">
            <v>Dynamite Blvd</v>
          </cell>
        </row>
        <row r="1303">
          <cell r="H1303" t="str">
            <v>E St</v>
          </cell>
        </row>
        <row r="1304">
          <cell r="H1304" t="str">
            <v>Eagle Claw Dr</v>
          </cell>
        </row>
        <row r="1305">
          <cell r="H1305" t="str">
            <v>Eagle Ct</v>
          </cell>
        </row>
        <row r="1306">
          <cell r="H1306" t="str">
            <v>Eagle Feather Rd</v>
          </cell>
        </row>
        <row r="1307">
          <cell r="H1307" t="str">
            <v>Eagle Talon Trl</v>
          </cell>
        </row>
        <row r="1308">
          <cell r="H1308" t="str">
            <v>Eagleman Dr</v>
          </cell>
        </row>
        <row r="1309">
          <cell r="H1309" t="str">
            <v>Earll Dr</v>
          </cell>
        </row>
        <row r="1310">
          <cell r="H1310" t="str">
            <v>East End Ave</v>
          </cell>
        </row>
        <row r="1311">
          <cell r="H1311" t="str">
            <v>East Manor Dr</v>
          </cell>
        </row>
        <row r="1312">
          <cell r="H1312" t="str">
            <v>Eaton Rd</v>
          </cell>
        </row>
        <row r="1313">
          <cell r="H1313" t="str">
            <v>Eberle Ln</v>
          </cell>
        </row>
        <row r="1314">
          <cell r="H1314" t="str">
            <v>Echo Canyon Cir</v>
          </cell>
        </row>
        <row r="1315">
          <cell r="H1315" t="str">
            <v>Echo Canyon Dr</v>
          </cell>
        </row>
        <row r="1316">
          <cell r="H1316" t="str">
            <v>Echo Canyon Ln</v>
          </cell>
        </row>
        <row r="1317">
          <cell r="H1317" t="str">
            <v>Echo Canyon Pkwy</v>
          </cell>
        </row>
        <row r="1318">
          <cell r="H1318" t="str">
            <v>Echo Ln</v>
          </cell>
        </row>
        <row r="1319">
          <cell r="H1319" t="str">
            <v>Eco Cir</v>
          </cell>
        </row>
        <row r="1320">
          <cell r="H1320" t="str">
            <v>Eden Dr</v>
          </cell>
        </row>
        <row r="1321">
          <cell r="H1321" t="str">
            <v>Edgemere St</v>
          </cell>
        </row>
        <row r="1322">
          <cell r="H1322" t="str">
            <v>Edgemont Ave</v>
          </cell>
        </row>
        <row r="1323">
          <cell r="H1323" t="str">
            <v>Edna Ave</v>
          </cell>
        </row>
        <row r="1324">
          <cell r="H1324" t="str">
            <v>El Caminito Dr</v>
          </cell>
        </row>
        <row r="1325">
          <cell r="H1325" t="str">
            <v>El Camino Dr</v>
          </cell>
        </row>
        <row r="1326">
          <cell r="H1326" t="str">
            <v>El Camino Sahuaro</v>
          </cell>
        </row>
        <row r="1327">
          <cell r="H1327" t="str">
            <v>El Cortez Pl</v>
          </cell>
        </row>
        <row r="1328">
          <cell r="H1328" t="str">
            <v>El Cortez Trl</v>
          </cell>
        </row>
        <row r="1329">
          <cell r="H1329" t="str">
            <v>El Mirada St</v>
          </cell>
        </row>
        <row r="1330">
          <cell r="H1330" t="str">
            <v>El Mirage Rd</v>
          </cell>
        </row>
        <row r="1331">
          <cell r="H1331" t="str">
            <v>Eleanor Ct</v>
          </cell>
        </row>
        <row r="1332">
          <cell r="H1332" t="str">
            <v>Electra Ln</v>
          </cell>
        </row>
        <row r="1333">
          <cell r="H1333" t="str">
            <v>Elliot Rd</v>
          </cell>
        </row>
        <row r="1334">
          <cell r="H1334" t="str">
            <v>Ellis Dr</v>
          </cell>
        </row>
        <row r="1335">
          <cell r="H1335" t="str">
            <v>Ellis St</v>
          </cell>
        </row>
        <row r="1336">
          <cell r="H1336" t="str">
            <v>Elm Dr</v>
          </cell>
        </row>
        <row r="1337">
          <cell r="H1337" t="str">
            <v>Elm St</v>
          </cell>
        </row>
        <row r="1338">
          <cell r="H1338" t="str">
            <v>Elsie Ave</v>
          </cell>
        </row>
        <row r="1339">
          <cell r="H1339" t="str">
            <v>Elwood St</v>
          </cell>
        </row>
        <row r="1340">
          <cell r="H1340" t="str">
            <v>Ember Glow Way</v>
          </cell>
        </row>
        <row r="1341">
          <cell r="H1341" t="str">
            <v>Emig Rd</v>
          </cell>
        </row>
        <row r="1342">
          <cell r="H1342" t="str">
            <v>Emile Zola Ave</v>
          </cell>
        </row>
        <row r="1343">
          <cell r="H1343" t="str">
            <v>Emily Dr</v>
          </cell>
        </row>
        <row r="1344">
          <cell r="H1344" t="str">
            <v>Encantada Pl</v>
          </cell>
        </row>
        <row r="1345">
          <cell r="H1345" t="str">
            <v>Encanto Blvd</v>
          </cell>
        </row>
        <row r="1346">
          <cell r="H1346" t="str">
            <v>Encanto Dr</v>
          </cell>
        </row>
        <row r="1347">
          <cell r="H1347" t="str">
            <v>Encinas Ln</v>
          </cell>
        </row>
        <row r="1348">
          <cell r="H1348" t="str">
            <v>Ensenada Ct</v>
          </cell>
        </row>
        <row r="1349">
          <cell r="H1349" t="str">
            <v>Equestrian Trl</v>
          </cell>
        </row>
        <row r="1350">
          <cell r="H1350" t="str">
            <v>Erawan St</v>
          </cell>
        </row>
        <row r="1351">
          <cell r="H1351" t="str">
            <v>Ericson Ln</v>
          </cell>
        </row>
        <row r="1352">
          <cell r="H1352" t="str">
            <v>Escobar Way</v>
          </cell>
        </row>
        <row r="1353">
          <cell r="H1353" t="str">
            <v>Escondido Dr</v>
          </cell>
        </row>
        <row r="1354">
          <cell r="H1354" t="str">
            <v>Escuda Dr</v>
          </cell>
        </row>
        <row r="1355">
          <cell r="H1355" t="str">
            <v>Escuda Rd</v>
          </cell>
        </row>
        <row r="1356">
          <cell r="H1356" t="str">
            <v>Espartero Way</v>
          </cell>
        </row>
        <row r="1357">
          <cell r="H1357" t="str">
            <v>Esplanade Ln</v>
          </cell>
        </row>
        <row r="1358">
          <cell r="H1358" t="str">
            <v>Estes Way</v>
          </cell>
        </row>
        <row r="1359">
          <cell r="H1359" t="str">
            <v>Estevan Rd</v>
          </cell>
        </row>
        <row r="1360">
          <cell r="H1360" t="str">
            <v>Estrella Dr</v>
          </cell>
        </row>
        <row r="1361">
          <cell r="H1361" t="str">
            <v>Estrid Ave</v>
          </cell>
        </row>
        <row r="1362">
          <cell r="H1362" t="str">
            <v>Estrid Cir</v>
          </cell>
        </row>
        <row r="1363">
          <cell r="H1363" t="str">
            <v>Euclid Ave</v>
          </cell>
        </row>
        <row r="1364">
          <cell r="H1364" t="str">
            <v>Eugie Ave</v>
          </cell>
        </row>
        <row r="1365">
          <cell r="H1365" t="str">
            <v>Eugie Ter</v>
          </cell>
        </row>
        <row r="1366">
          <cell r="H1366" t="str">
            <v>Eva St</v>
          </cell>
        </row>
        <row r="1367">
          <cell r="H1367" t="str">
            <v>Evan Ct</v>
          </cell>
        </row>
        <row r="1368">
          <cell r="H1368" t="str">
            <v>Evans Dr</v>
          </cell>
        </row>
        <row r="1369">
          <cell r="H1369" t="str">
            <v>Evans Rd</v>
          </cell>
        </row>
        <row r="1370">
          <cell r="H1370" t="str">
            <v>Everett Dr</v>
          </cell>
        </row>
        <row r="1371">
          <cell r="H1371" t="str">
            <v>Evergreen St</v>
          </cell>
        </row>
        <row r="1372">
          <cell r="H1372" t="str">
            <v>Exeter Blvd</v>
          </cell>
        </row>
        <row r="1373">
          <cell r="H1373" t="str">
            <v>Expedition Way</v>
          </cell>
        </row>
        <row r="1374">
          <cell r="H1374" t="str">
            <v>Expert Ln</v>
          </cell>
        </row>
        <row r="1375">
          <cell r="H1375" t="str">
            <v>F Bond Rd</v>
          </cell>
        </row>
        <row r="1376">
          <cell r="H1376" t="str">
            <v>F St</v>
          </cell>
        </row>
        <row r="1377">
          <cell r="H1377" t="str">
            <v>Fairmount Ave</v>
          </cell>
        </row>
        <row r="1378">
          <cell r="H1378" t="str">
            <v>Fairway Ct</v>
          </cell>
        </row>
        <row r="1379">
          <cell r="H1379" t="str">
            <v>Fallen Leaf Ln</v>
          </cell>
        </row>
        <row r="1380">
          <cell r="H1380" t="str">
            <v>Fanfol Dr</v>
          </cell>
        </row>
        <row r="1381">
          <cell r="H1381" t="str">
            <v>Faria Ln</v>
          </cell>
        </row>
        <row r="1382">
          <cell r="H1382" t="str">
            <v>Farmer Rd</v>
          </cell>
        </row>
        <row r="1383">
          <cell r="H1383" t="str">
            <v>Farmer'S Way</v>
          </cell>
        </row>
        <row r="1384">
          <cell r="H1384" t="str">
            <v>Farmhand Dr</v>
          </cell>
        </row>
        <row r="1385">
          <cell r="H1385" t="str">
            <v>Faull Dr</v>
          </cell>
        </row>
        <row r="1386">
          <cell r="H1386" t="str">
            <v>Fawn Dr</v>
          </cell>
        </row>
        <row r="1387">
          <cell r="H1387" t="str">
            <v>Feather Sound Ct</v>
          </cell>
        </row>
        <row r="1388">
          <cell r="H1388" t="str">
            <v>Fellars Dr</v>
          </cell>
        </row>
        <row r="1389">
          <cell r="H1389" t="str">
            <v>Fern Dr</v>
          </cell>
        </row>
        <row r="1390">
          <cell r="H1390" t="str">
            <v>Fernbush Dr</v>
          </cell>
        </row>
        <row r="1391">
          <cell r="H1391" t="str">
            <v>Fernwood Ct</v>
          </cell>
        </row>
        <row r="1392">
          <cell r="H1392" t="str">
            <v>Ferruccio Pl</v>
          </cell>
        </row>
        <row r="1393">
          <cell r="H1393" t="str">
            <v>Fetlock Trl</v>
          </cell>
        </row>
        <row r="1394">
          <cell r="H1394" t="str">
            <v>Fillmore St</v>
          </cell>
        </row>
        <row r="1395">
          <cell r="H1395" t="str">
            <v>Firehawk Dr</v>
          </cell>
        </row>
        <row r="1396">
          <cell r="H1396" t="str">
            <v>Flamenco Dr</v>
          </cell>
        </row>
        <row r="1397">
          <cell r="H1397" t="str">
            <v>Flandreau Rd</v>
          </cell>
        </row>
        <row r="1398">
          <cell r="H1398" t="str">
            <v>Flavia Hvn</v>
          </cell>
        </row>
        <row r="1399">
          <cell r="H1399" t="str">
            <v>Fleetwood Ln</v>
          </cell>
        </row>
        <row r="1400">
          <cell r="H1400" t="str">
            <v>Florence Ave</v>
          </cell>
        </row>
        <row r="1401">
          <cell r="H1401" t="str">
            <v>Florentine Rd</v>
          </cell>
        </row>
        <row r="1402">
          <cell r="H1402" t="str">
            <v>Florimond Rd</v>
          </cell>
        </row>
        <row r="1403">
          <cell r="H1403" t="str">
            <v>Flower Cir</v>
          </cell>
        </row>
        <row r="1404">
          <cell r="H1404" t="str">
            <v>Flower St</v>
          </cell>
        </row>
        <row r="1405">
          <cell r="H1405" t="str">
            <v>Flynn Ln</v>
          </cell>
        </row>
        <row r="1406">
          <cell r="H1406" t="str">
            <v>Folgers Rd</v>
          </cell>
        </row>
        <row r="1407">
          <cell r="H1407" t="str">
            <v>Foote Dr</v>
          </cell>
        </row>
        <row r="1408">
          <cell r="H1408" t="str">
            <v>Foothill Dr</v>
          </cell>
        </row>
        <row r="1409">
          <cell r="H1409" t="str">
            <v>Forest Grove Ave</v>
          </cell>
        </row>
        <row r="1410">
          <cell r="H1410" t="str">
            <v>Forest Hills Dr</v>
          </cell>
        </row>
        <row r="1411">
          <cell r="H1411" t="str">
            <v>Forest Pleasant Pl</v>
          </cell>
        </row>
        <row r="1412">
          <cell r="H1412" t="str">
            <v>Fortune Dr</v>
          </cell>
        </row>
        <row r="1413">
          <cell r="H1413" t="str">
            <v>Fountain Cir</v>
          </cell>
        </row>
        <row r="1414">
          <cell r="H1414" t="str">
            <v>Foxtail Ln</v>
          </cell>
        </row>
        <row r="1415">
          <cell r="H1415" t="str">
            <v>Fraktur Dr</v>
          </cell>
        </row>
        <row r="1416">
          <cell r="H1416" t="str">
            <v>Fraktur Rd</v>
          </cell>
        </row>
        <row r="1417">
          <cell r="H1417" t="str">
            <v>Francisco Dr</v>
          </cell>
        </row>
        <row r="1418">
          <cell r="H1418" t="str">
            <v>Freemont Rd</v>
          </cell>
        </row>
        <row r="1419">
          <cell r="H1419" t="str">
            <v>Freeway Ln</v>
          </cell>
        </row>
        <row r="1420">
          <cell r="H1420" t="str">
            <v>Fremont Rd</v>
          </cell>
        </row>
        <row r="1421">
          <cell r="H1421" t="str">
            <v>Fremont St</v>
          </cell>
        </row>
        <row r="1422">
          <cell r="H1422" t="str">
            <v>Fresno Dr</v>
          </cell>
        </row>
        <row r="1423">
          <cell r="H1423" t="str">
            <v>Frier Dr</v>
          </cell>
        </row>
        <row r="1424">
          <cell r="H1424" t="str">
            <v>Friess Dr</v>
          </cell>
        </row>
        <row r="1425">
          <cell r="H1425" t="str">
            <v>Frontage Rd</v>
          </cell>
        </row>
        <row r="1426">
          <cell r="H1426" t="str">
            <v>Frye Rd</v>
          </cell>
        </row>
        <row r="1427">
          <cell r="H1427" t="str">
            <v>Fulton St</v>
          </cell>
        </row>
        <row r="1428">
          <cell r="H1428" t="str">
            <v>G St</v>
          </cell>
        </row>
        <row r="1429">
          <cell r="H1429" t="str">
            <v>Gaby Rd</v>
          </cell>
        </row>
        <row r="1430">
          <cell r="H1430" t="str">
            <v>Gail Dr</v>
          </cell>
        </row>
        <row r="1431">
          <cell r="H1431" t="str">
            <v>Gail Rd</v>
          </cell>
        </row>
        <row r="1432">
          <cell r="H1432" t="str">
            <v>Galena Cir</v>
          </cell>
        </row>
        <row r="1433">
          <cell r="H1433" t="str">
            <v>Galvin Pkwy</v>
          </cell>
        </row>
        <row r="1434">
          <cell r="H1434" t="str">
            <v>Galvin St</v>
          </cell>
        </row>
        <row r="1435">
          <cell r="H1435" t="str">
            <v>Gambit Trl</v>
          </cell>
        </row>
        <row r="1436">
          <cell r="H1436" t="str">
            <v>Garden Dr</v>
          </cell>
        </row>
        <row r="1437">
          <cell r="H1437" t="str">
            <v>Gardenia Ave</v>
          </cell>
        </row>
        <row r="1438">
          <cell r="H1438" t="str">
            <v>Gardenia Dr</v>
          </cell>
        </row>
        <row r="1439">
          <cell r="H1439" t="str">
            <v>Garfield St</v>
          </cell>
        </row>
        <row r="1440">
          <cell r="H1440" t="str">
            <v>Garrin Dr</v>
          </cell>
        </row>
        <row r="1441">
          <cell r="H1441" t="str">
            <v>Gary Ln</v>
          </cell>
        </row>
        <row r="1442">
          <cell r="H1442" t="str">
            <v>Gary Rd</v>
          </cell>
        </row>
        <row r="1443">
          <cell r="H1443" t="str">
            <v>Gary Way</v>
          </cell>
        </row>
        <row r="1444">
          <cell r="H1444" t="str">
            <v>Gateway Blvd</v>
          </cell>
        </row>
        <row r="1445">
          <cell r="H1445" t="str">
            <v>Gateway Commerce Pk Blvd</v>
          </cell>
        </row>
        <row r="1446">
          <cell r="H1446" t="str">
            <v>Gatewood Dr</v>
          </cell>
        </row>
        <row r="1447">
          <cell r="H1447" t="str">
            <v>Gatewood Rd</v>
          </cell>
        </row>
        <row r="1448">
          <cell r="H1448" t="str">
            <v>Gavilan Peak Pkwy</v>
          </cell>
        </row>
        <row r="1449">
          <cell r="H1449" t="str">
            <v>Gelding Dr</v>
          </cell>
        </row>
        <row r="1450">
          <cell r="H1450" t="str">
            <v>Georgia Ave</v>
          </cell>
        </row>
        <row r="1451">
          <cell r="H1451" t="str">
            <v>Getty Dr</v>
          </cell>
        </row>
        <row r="1452">
          <cell r="H1452" t="str">
            <v>Ghost Rider Trl</v>
          </cell>
        </row>
        <row r="1453">
          <cell r="H1453" t="str">
            <v>Gibraltar Ln</v>
          </cell>
        </row>
        <row r="1454">
          <cell r="H1454" t="str">
            <v>Gibson Ln</v>
          </cell>
        </row>
        <row r="1455">
          <cell r="H1455" t="str">
            <v>Gidiyup Trl</v>
          </cell>
        </row>
        <row r="1456">
          <cell r="H1456" t="str">
            <v>Giles Rd</v>
          </cell>
        </row>
        <row r="1457">
          <cell r="H1457" t="str">
            <v>Gina Dr</v>
          </cell>
        </row>
        <row r="1458">
          <cell r="H1458" t="str">
            <v>Glass Ln</v>
          </cell>
        </row>
        <row r="1459">
          <cell r="H1459" t="str">
            <v>Glenaire Dr</v>
          </cell>
        </row>
        <row r="1460">
          <cell r="H1460" t="str">
            <v>Glendale Ave</v>
          </cell>
        </row>
        <row r="1461">
          <cell r="H1461" t="str">
            <v>Gleneagles Dr</v>
          </cell>
        </row>
        <row r="1462">
          <cell r="H1462" t="str">
            <v>Glenhaven Dr</v>
          </cell>
        </row>
        <row r="1463">
          <cell r="H1463" t="str">
            <v>Glenn Dr</v>
          </cell>
        </row>
        <row r="1464">
          <cell r="H1464" t="str">
            <v>Glenrosa Ave</v>
          </cell>
        </row>
        <row r="1465">
          <cell r="H1465" t="str">
            <v>Globe Ave</v>
          </cell>
        </row>
        <row r="1466">
          <cell r="H1466" t="str">
            <v>Gloria Dr</v>
          </cell>
        </row>
        <row r="1467">
          <cell r="H1467" t="str">
            <v>Gloria Ln</v>
          </cell>
        </row>
        <row r="1468">
          <cell r="H1468" t="str">
            <v>Gold Dust Ave</v>
          </cell>
        </row>
        <row r="1469">
          <cell r="H1469" t="str">
            <v>Gold Mountain Pass</v>
          </cell>
        </row>
        <row r="1470">
          <cell r="H1470" t="str">
            <v>Gold Poppy Way</v>
          </cell>
        </row>
        <row r="1471">
          <cell r="H1471" t="str">
            <v>Golden Ln</v>
          </cell>
        </row>
        <row r="1472">
          <cell r="H1472" t="str">
            <v>Golden Puma Trl</v>
          </cell>
        </row>
        <row r="1473">
          <cell r="H1473" t="str">
            <v>Golden Vista Ln</v>
          </cell>
        </row>
        <row r="1474">
          <cell r="H1474" t="str">
            <v>Goldenrod St</v>
          </cell>
        </row>
        <row r="1475">
          <cell r="H1475" t="str">
            <v>Goldfinch Gate Ln</v>
          </cell>
        </row>
        <row r="1476">
          <cell r="H1476" t="str">
            <v>Golfside Ln</v>
          </cell>
        </row>
        <row r="1477">
          <cell r="H1477" t="str">
            <v>Goodman Dr</v>
          </cell>
        </row>
        <row r="1478">
          <cell r="H1478" t="str">
            <v>Graham Trl</v>
          </cell>
        </row>
        <row r="1479">
          <cell r="H1479" t="str">
            <v>Gran Paradiso Dr</v>
          </cell>
        </row>
        <row r="1480">
          <cell r="H1480" t="str">
            <v>Granada Rd</v>
          </cell>
        </row>
        <row r="1481">
          <cell r="H1481" t="str">
            <v>Grand Ave</v>
          </cell>
        </row>
        <row r="1482">
          <cell r="H1482" t="str">
            <v>Grand Canal Dr</v>
          </cell>
        </row>
        <row r="1483">
          <cell r="H1483" t="str">
            <v>Grandview Dr</v>
          </cell>
        </row>
        <row r="1484">
          <cell r="H1484" t="str">
            <v>Grandview Ln</v>
          </cell>
        </row>
        <row r="1485">
          <cell r="H1485" t="str">
            <v>Grandview Rd</v>
          </cell>
        </row>
        <row r="1486">
          <cell r="H1486" t="str">
            <v>Granite Basin Dr</v>
          </cell>
        </row>
        <row r="1487">
          <cell r="H1487" t="str">
            <v>Granite Pass Rd</v>
          </cell>
        </row>
        <row r="1488">
          <cell r="H1488" t="str">
            <v>Granite View Dr</v>
          </cell>
        </row>
        <row r="1489">
          <cell r="H1489" t="str">
            <v>Grant St</v>
          </cell>
        </row>
        <row r="1490">
          <cell r="H1490" t="str">
            <v>Gray Wolf Trl</v>
          </cell>
        </row>
        <row r="1491">
          <cell r="H1491" t="str">
            <v>Grayhawk Dr</v>
          </cell>
        </row>
        <row r="1492">
          <cell r="H1492" t="str">
            <v>Graythorn Ave</v>
          </cell>
        </row>
        <row r="1493">
          <cell r="H1493" t="str">
            <v>Graythorn St</v>
          </cell>
        </row>
        <row r="1494">
          <cell r="H1494" t="str">
            <v>Greenbriar Dr</v>
          </cell>
        </row>
        <row r="1495">
          <cell r="H1495" t="str">
            <v>Greenfield Rd</v>
          </cell>
        </row>
        <row r="1496">
          <cell r="H1496" t="str">
            <v>Greenway Cir</v>
          </cell>
        </row>
        <row r="1497">
          <cell r="H1497" t="str">
            <v>Greenway Ln</v>
          </cell>
        </row>
        <row r="1498">
          <cell r="H1498" t="str">
            <v>Greenway Pkwy</v>
          </cell>
        </row>
        <row r="1499">
          <cell r="H1499" t="str">
            <v>Greenway Rd</v>
          </cell>
        </row>
        <row r="1500">
          <cell r="H1500" t="str">
            <v>Gregory Rd</v>
          </cell>
        </row>
        <row r="1501">
          <cell r="H1501" t="str">
            <v>Grenadine Rd</v>
          </cell>
        </row>
        <row r="1502">
          <cell r="H1502" t="str">
            <v>Gretta Pl</v>
          </cell>
        </row>
        <row r="1503">
          <cell r="H1503" t="str">
            <v>Griswold Rd</v>
          </cell>
        </row>
        <row r="1504">
          <cell r="H1504" t="str">
            <v>Groom Creek Rd</v>
          </cell>
        </row>
        <row r="1505">
          <cell r="H1505" t="str">
            <v>Gross Ave</v>
          </cell>
        </row>
        <row r="1506">
          <cell r="H1506" t="str">
            <v>Grove St</v>
          </cell>
        </row>
        <row r="1507">
          <cell r="H1507" t="str">
            <v>Grovers Ave</v>
          </cell>
        </row>
        <row r="1508">
          <cell r="H1508" t="str">
            <v>Guadal Ct</v>
          </cell>
        </row>
        <row r="1509">
          <cell r="H1509" t="str">
            <v>Guadal Dr</v>
          </cell>
        </row>
        <row r="1510">
          <cell r="H1510" t="str">
            <v>Guadalupe Rd</v>
          </cell>
        </row>
        <row r="1511">
          <cell r="H1511" t="str">
            <v>Gunpowder Ln</v>
          </cell>
        </row>
        <row r="1512">
          <cell r="H1512" t="str">
            <v>Gwen St</v>
          </cell>
        </row>
        <row r="1513">
          <cell r="H1513" t="str">
            <v>H St</v>
          </cell>
        </row>
        <row r="1514">
          <cell r="H1514" t="str">
            <v>Hackamore Dr</v>
          </cell>
        </row>
        <row r="1515">
          <cell r="H1515" t="str">
            <v>Hackberry Dr</v>
          </cell>
        </row>
        <row r="1516">
          <cell r="H1516" t="str">
            <v>Hadley St</v>
          </cell>
        </row>
        <row r="1517">
          <cell r="H1517" t="str">
            <v>Half Hitch Pl</v>
          </cell>
        </row>
        <row r="1518">
          <cell r="H1518" t="str">
            <v>Half Moon Dr</v>
          </cell>
        </row>
        <row r="1519">
          <cell r="H1519" t="str">
            <v>Hallihan Dr</v>
          </cell>
        </row>
        <row r="1520">
          <cell r="H1520" t="str">
            <v>Halstead Dr</v>
          </cell>
        </row>
        <row r="1521">
          <cell r="H1521" t="str">
            <v>Ham Rd</v>
          </cell>
        </row>
        <row r="1522">
          <cell r="H1522" t="str">
            <v>Hamblin Dr</v>
          </cell>
        </row>
        <row r="1523">
          <cell r="H1523" t="str">
            <v>Hamel Way</v>
          </cell>
        </row>
        <row r="1524">
          <cell r="H1524" t="str">
            <v>Hammond Ln</v>
          </cell>
        </row>
        <row r="1525">
          <cell r="H1525" t="str">
            <v>Hamster Ln</v>
          </cell>
        </row>
        <row r="1526">
          <cell r="H1526" t="str">
            <v>Hana Maui Dr</v>
          </cell>
        </row>
        <row r="1527">
          <cell r="H1527" t="str">
            <v>Hance Blvd</v>
          </cell>
        </row>
        <row r="1528">
          <cell r="H1528" t="str">
            <v>Hancock Dr</v>
          </cell>
        </row>
        <row r="1529">
          <cell r="H1529" t="str">
            <v>Hano St</v>
          </cell>
        </row>
        <row r="1530">
          <cell r="H1530" t="str">
            <v>Happy Coyote Trl</v>
          </cell>
        </row>
        <row r="1531">
          <cell r="H1531" t="str">
            <v>Happy Trl</v>
          </cell>
        </row>
        <row r="1532">
          <cell r="H1532" t="str">
            <v>Happy Valley Rd</v>
          </cell>
        </row>
        <row r="1533">
          <cell r="H1533" t="str">
            <v>Harbour Dr</v>
          </cell>
        </row>
        <row r="1534">
          <cell r="H1534" t="str">
            <v>Hardtack Trl</v>
          </cell>
        </row>
        <row r="1535">
          <cell r="H1535" t="str">
            <v>Harmon Pkwy</v>
          </cell>
        </row>
        <row r="1536">
          <cell r="H1536" t="str">
            <v>Harmont Dr</v>
          </cell>
        </row>
        <row r="1537">
          <cell r="H1537" t="str">
            <v>Harrison St</v>
          </cell>
        </row>
        <row r="1538">
          <cell r="H1538" t="str">
            <v>Hartford Ave</v>
          </cell>
        </row>
        <row r="1539">
          <cell r="H1539" t="str">
            <v>Hartford Dr</v>
          </cell>
        </row>
        <row r="1540">
          <cell r="H1540" t="str">
            <v>Harvard St</v>
          </cell>
        </row>
        <row r="1541">
          <cell r="H1541" t="str">
            <v>Harvest Groves Ln</v>
          </cell>
        </row>
        <row r="1542">
          <cell r="H1542" t="str">
            <v>Harwell Rd</v>
          </cell>
        </row>
        <row r="1543">
          <cell r="H1543" t="str">
            <v>Hasan Dr</v>
          </cell>
        </row>
        <row r="1544">
          <cell r="H1544" t="str">
            <v>Hashknife Rd</v>
          </cell>
        </row>
        <row r="1545">
          <cell r="H1545" t="str">
            <v>Hatcher Dr</v>
          </cell>
        </row>
        <row r="1546">
          <cell r="H1546" t="str">
            <v>Hatcher Rd</v>
          </cell>
        </row>
        <row r="1547">
          <cell r="H1547" t="str">
            <v>Hatfield Rd</v>
          </cell>
        </row>
        <row r="1548">
          <cell r="H1548" t="str">
            <v>Havasupai Dr</v>
          </cell>
        </row>
        <row r="1549">
          <cell r="H1549" t="str">
            <v>Haven Ave</v>
          </cell>
        </row>
        <row r="1550">
          <cell r="H1550" t="str">
            <v>Hayduk Rd</v>
          </cell>
        </row>
        <row r="1551">
          <cell r="H1551" t="str">
            <v>Hayes St</v>
          </cell>
        </row>
        <row r="1552">
          <cell r="H1552" t="str">
            <v>Hayward Ave</v>
          </cell>
        </row>
        <row r="1553">
          <cell r="H1553" t="str">
            <v>Hazel Dr</v>
          </cell>
        </row>
        <row r="1554">
          <cell r="H1554" t="str">
            <v>Hazelwood Ave</v>
          </cell>
        </row>
        <row r="1555">
          <cell r="H1555" t="str">
            <v>Hazelwood St</v>
          </cell>
        </row>
        <row r="1556">
          <cell r="H1556" t="str">
            <v>Headstall Trl</v>
          </cell>
        </row>
        <row r="1557">
          <cell r="H1557" t="str">
            <v>Hearn Rd</v>
          </cell>
        </row>
        <row r="1558">
          <cell r="H1558" t="str">
            <v>Heartwood Ln</v>
          </cell>
        </row>
        <row r="1559">
          <cell r="H1559" t="str">
            <v>Heatherbrae Dr</v>
          </cell>
        </row>
        <row r="1560">
          <cell r="H1560" t="str">
            <v>Heber Ave</v>
          </cell>
        </row>
        <row r="1561">
          <cell r="H1561" t="str">
            <v>Heber Rd</v>
          </cell>
        </row>
        <row r="1562">
          <cell r="H1562" t="str">
            <v>Hedgehog Pl</v>
          </cell>
        </row>
        <row r="1563">
          <cell r="H1563" t="str">
            <v>Hegel Ln</v>
          </cell>
        </row>
        <row r="1564">
          <cell r="H1564" t="str">
            <v>Helen Dr</v>
          </cell>
        </row>
        <row r="1565">
          <cell r="H1565" t="str">
            <v>Helena Dr</v>
          </cell>
        </row>
        <row r="1566">
          <cell r="H1566" t="str">
            <v>Helm Dr</v>
          </cell>
        </row>
        <row r="1567">
          <cell r="H1567" t="str">
            <v>Herrera Dr</v>
          </cell>
        </row>
        <row r="1568">
          <cell r="H1568" t="str">
            <v>Herro Ln</v>
          </cell>
        </row>
        <row r="1569">
          <cell r="H1569" t="str">
            <v>Hess Ave</v>
          </cell>
        </row>
        <row r="1570">
          <cell r="H1570" t="str">
            <v>Hess St</v>
          </cell>
        </row>
        <row r="1571">
          <cell r="H1571" t="str">
            <v>Heston Dr</v>
          </cell>
        </row>
        <row r="1572">
          <cell r="H1572" t="str">
            <v>Heyerdahl Ct</v>
          </cell>
        </row>
        <row r="1573">
          <cell r="H1573" t="str">
            <v>Heyerdahl Dr</v>
          </cell>
        </row>
        <row r="1574">
          <cell r="H1574" t="str">
            <v>Hialea Ct</v>
          </cell>
        </row>
        <row r="1575">
          <cell r="H1575" t="str">
            <v>Hidalgo Ave</v>
          </cell>
        </row>
        <row r="1576">
          <cell r="H1576" t="str">
            <v>Hidalgo Dr</v>
          </cell>
        </row>
        <row r="1577">
          <cell r="H1577" t="str">
            <v>Hidden View Dr</v>
          </cell>
        </row>
        <row r="1578">
          <cell r="H1578" t="str">
            <v>Hiddenview Dr</v>
          </cell>
        </row>
        <row r="1579">
          <cell r="H1579" t="str">
            <v>Hide Trl</v>
          </cell>
        </row>
        <row r="1580">
          <cell r="H1580" t="str">
            <v>High Point Dr</v>
          </cell>
        </row>
        <row r="1581">
          <cell r="H1581" t="str">
            <v>High St</v>
          </cell>
        </row>
        <row r="1582">
          <cell r="H1582" t="str">
            <v>Highland Ave</v>
          </cell>
        </row>
        <row r="1583">
          <cell r="H1583" t="str">
            <v>Highline Canal Rd</v>
          </cell>
        </row>
        <row r="1584">
          <cell r="H1584" t="str">
            <v>Highline Ln</v>
          </cell>
        </row>
        <row r="1585">
          <cell r="H1585" t="str">
            <v>Highline Rd</v>
          </cell>
        </row>
        <row r="1586">
          <cell r="H1586" t="str">
            <v>Hildago Ave</v>
          </cell>
        </row>
        <row r="1587">
          <cell r="H1587" t="str">
            <v>Hillcrest Blvd</v>
          </cell>
        </row>
        <row r="1588">
          <cell r="H1588" t="str">
            <v>Hillery Dr</v>
          </cell>
        </row>
        <row r="1589">
          <cell r="H1589" t="str">
            <v>Hilltop Rd</v>
          </cell>
        </row>
        <row r="1590">
          <cell r="H1590" t="str">
            <v>Hilton Ave</v>
          </cell>
        </row>
        <row r="1591">
          <cell r="H1591" t="str">
            <v>Hobby Horse Dr</v>
          </cell>
        </row>
        <row r="1592">
          <cell r="H1592" t="str">
            <v>Hodges St</v>
          </cell>
        </row>
        <row r="1593">
          <cell r="H1593" t="str">
            <v>Hoh Way</v>
          </cell>
        </row>
        <row r="1594">
          <cell r="H1594" t="str">
            <v>Holly Ln</v>
          </cell>
        </row>
        <row r="1595">
          <cell r="H1595" t="str">
            <v>Holly St</v>
          </cell>
        </row>
        <row r="1596">
          <cell r="H1596" t="str">
            <v>Hollyhock Dr</v>
          </cell>
        </row>
        <row r="1597">
          <cell r="H1597" t="str">
            <v>Hollyhock St</v>
          </cell>
        </row>
        <row r="1598">
          <cell r="H1598" t="str">
            <v>Holmes Blvd</v>
          </cell>
        </row>
        <row r="1599">
          <cell r="H1599" t="str">
            <v>Honahlee Ct</v>
          </cell>
        </row>
        <row r="1600">
          <cell r="H1600" t="str">
            <v>Honeysuckle Dr</v>
          </cell>
        </row>
        <row r="1601">
          <cell r="H1601" t="str">
            <v>Hononegh Dr</v>
          </cell>
        </row>
        <row r="1602">
          <cell r="H1602" t="str">
            <v>Hoot Owl Trl</v>
          </cell>
        </row>
        <row r="1603">
          <cell r="H1603" t="str">
            <v>Hoover Ave</v>
          </cell>
        </row>
        <row r="1604">
          <cell r="H1604" t="str">
            <v>Hopi St</v>
          </cell>
        </row>
        <row r="1605">
          <cell r="H1605" t="str">
            <v>Hopi Trl</v>
          </cell>
        </row>
        <row r="1606">
          <cell r="H1606" t="str">
            <v>Horf Dr</v>
          </cell>
        </row>
        <row r="1607">
          <cell r="H1607" t="str">
            <v>Horse Thief Pass</v>
          </cell>
        </row>
        <row r="1608">
          <cell r="H1608" t="str">
            <v>Horseshoe Rd</v>
          </cell>
        </row>
        <row r="1609">
          <cell r="H1609" t="str">
            <v>Horsetail Trl</v>
          </cell>
        </row>
        <row r="1610">
          <cell r="H1610" t="str">
            <v>Horsham Dr</v>
          </cell>
        </row>
        <row r="1611">
          <cell r="H1611" t="str">
            <v>Hower Rd</v>
          </cell>
        </row>
        <row r="1612">
          <cell r="H1612" t="str">
            <v>Hubbell St</v>
          </cell>
        </row>
        <row r="1613">
          <cell r="H1613" t="str">
            <v>Huett Ln</v>
          </cell>
        </row>
        <row r="1614">
          <cell r="H1614" t="str">
            <v>Hughes Dr</v>
          </cell>
        </row>
        <row r="1615">
          <cell r="H1615" t="str">
            <v>Hummingbird Ln</v>
          </cell>
        </row>
        <row r="1616">
          <cell r="H1616" t="str">
            <v>Hunter Ct</v>
          </cell>
        </row>
        <row r="1617">
          <cell r="H1617" t="str">
            <v>Huntington Dr</v>
          </cell>
        </row>
        <row r="1618">
          <cell r="H1618" t="str">
            <v>Hurd Ave</v>
          </cell>
        </row>
        <row r="1619">
          <cell r="H1619" t="str">
            <v>I St</v>
          </cell>
        </row>
        <row r="1620">
          <cell r="H1620" t="str">
            <v>Ian Dr</v>
          </cell>
        </row>
        <row r="1621">
          <cell r="H1621" t="str">
            <v>Illini St</v>
          </cell>
        </row>
        <row r="1622">
          <cell r="H1622" t="str">
            <v>Indian Hills Pl</v>
          </cell>
        </row>
        <row r="1623">
          <cell r="H1623" t="str">
            <v>Indian Ln</v>
          </cell>
        </row>
        <row r="1624">
          <cell r="H1624" t="str">
            <v>Indian School Rd</v>
          </cell>
        </row>
        <row r="1625">
          <cell r="H1625" t="str">
            <v>Indian Trl</v>
          </cell>
        </row>
        <row r="1626">
          <cell r="H1626" t="str">
            <v>Indian Well St</v>
          </cell>
        </row>
        <row r="1627">
          <cell r="H1627" t="str">
            <v>Indianola Ave</v>
          </cell>
        </row>
        <row r="1628">
          <cell r="H1628" t="str">
            <v>Indigo Brush Rd</v>
          </cell>
        </row>
        <row r="1629">
          <cell r="H1629" t="str">
            <v>Innovative Dr</v>
          </cell>
        </row>
        <row r="1630">
          <cell r="H1630" t="str">
            <v>Inspiration Mountain Pkwy</v>
          </cell>
        </row>
        <row r="1631">
          <cell r="H1631" t="str">
            <v>Interlacken Dr</v>
          </cell>
        </row>
        <row r="1632">
          <cell r="H1632" t="str">
            <v>Invergordon Rd</v>
          </cell>
        </row>
        <row r="1633">
          <cell r="H1633" t="str">
            <v>Irma Ln</v>
          </cell>
        </row>
        <row r="1634">
          <cell r="H1634" t="str">
            <v>Ironwood Dr</v>
          </cell>
        </row>
        <row r="1635">
          <cell r="H1635" t="str">
            <v>Iroquois Dr</v>
          </cell>
        </row>
        <row r="1636">
          <cell r="H1636" t="str">
            <v>Irwin Ave</v>
          </cell>
        </row>
        <row r="1637">
          <cell r="H1637" t="str">
            <v>J St</v>
          </cell>
        </row>
        <row r="1638">
          <cell r="H1638" t="str">
            <v>Jackalope Ln</v>
          </cell>
        </row>
        <row r="1639">
          <cell r="H1639" t="str">
            <v>Jackson St</v>
          </cell>
        </row>
        <row r="1640">
          <cell r="H1640" t="str">
            <v>Jacob Ln</v>
          </cell>
        </row>
        <row r="1641">
          <cell r="H1641" t="str">
            <v>Jaeger Rd</v>
          </cell>
        </row>
        <row r="1642">
          <cell r="H1642" t="str">
            <v>Jake Hvn</v>
          </cell>
        </row>
        <row r="1643">
          <cell r="H1643" t="str">
            <v>Jamestown Rd</v>
          </cell>
        </row>
        <row r="1644">
          <cell r="H1644" t="str">
            <v>Janice Way</v>
          </cell>
        </row>
        <row r="1645">
          <cell r="H1645" t="str">
            <v>Janopiper St</v>
          </cell>
        </row>
        <row r="1646">
          <cell r="H1646" t="str">
            <v>Jason Dr</v>
          </cell>
        </row>
        <row r="1647">
          <cell r="H1647" t="str">
            <v>Jean Ave</v>
          </cell>
        </row>
        <row r="1648">
          <cell r="H1648" t="str">
            <v>Jean Dr</v>
          </cell>
        </row>
        <row r="1649">
          <cell r="H1649" t="str">
            <v>Jeanette Ct</v>
          </cell>
        </row>
        <row r="1650">
          <cell r="H1650" t="str">
            <v>Jefferson St</v>
          </cell>
        </row>
        <row r="1651">
          <cell r="H1651" t="str">
            <v>Jeffery Ave</v>
          </cell>
        </row>
        <row r="1652">
          <cell r="H1652" t="str">
            <v>Jenna Ln</v>
          </cell>
        </row>
        <row r="1653">
          <cell r="H1653" t="str">
            <v>Jennifer Lynn Way</v>
          </cell>
        </row>
        <row r="1654">
          <cell r="H1654" t="str">
            <v>Jeremy Dr</v>
          </cell>
        </row>
        <row r="1655">
          <cell r="H1655" t="str">
            <v>Jesse Owens Pkwy</v>
          </cell>
        </row>
        <row r="1656">
          <cell r="H1656" t="str">
            <v>Jessica Ln</v>
          </cell>
        </row>
        <row r="1657">
          <cell r="H1657" t="str">
            <v>Jicarilla St</v>
          </cell>
        </row>
        <row r="1658">
          <cell r="H1658" t="str">
            <v>Jj Ranch Rd</v>
          </cell>
        </row>
        <row r="1659">
          <cell r="H1659" t="str">
            <v>Joan De Arc Ave</v>
          </cell>
        </row>
        <row r="1660">
          <cell r="H1660" t="str">
            <v>Joanne Cir</v>
          </cell>
        </row>
        <row r="1661">
          <cell r="H1661" t="str">
            <v>Jocelyn Ter</v>
          </cell>
        </row>
        <row r="1662">
          <cell r="H1662" t="str">
            <v>John Cabot Rd</v>
          </cell>
        </row>
        <row r="1663">
          <cell r="H1663" t="str">
            <v>Johnson St</v>
          </cell>
        </row>
        <row r="1664">
          <cell r="H1664" t="str">
            <v>Jojoba Rd</v>
          </cell>
        </row>
        <row r="1665">
          <cell r="H1665" t="str">
            <v>Jokake Rd</v>
          </cell>
        </row>
        <row r="1666">
          <cell r="H1666" t="str">
            <v>Jokake St</v>
          </cell>
        </row>
        <row r="1667">
          <cell r="H1667" t="str">
            <v>Jomax Rd</v>
          </cell>
        </row>
        <row r="1668">
          <cell r="H1668" t="str">
            <v>Jones Ave</v>
          </cell>
        </row>
        <row r="1669">
          <cell r="H1669" t="str">
            <v>Joy Ranch Rd</v>
          </cell>
        </row>
        <row r="1670">
          <cell r="H1670" t="str">
            <v>Joyce Cir</v>
          </cell>
        </row>
        <row r="1671">
          <cell r="H1671" t="str">
            <v>Juan Tabo Dr</v>
          </cell>
        </row>
        <row r="1672">
          <cell r="H1672" t="str">
            <v>Juana Ct</v>
          </cell>
        </row>
        <row r="1673">
          <cell r="H1673" t="str">
            <v>Judson Dr</v>
          </cell>
        </row>
        <row r="1674">
          <cell r="H1674" t="str">
            <v>Julie Cir</v>
          </cell>
        </row>
        <row r="1675">
          <cell r="H1675" t="str">
            <v>Julie Dr</v>
          </cell>
        </row>
        <row r="1676">
          <cell r="H1676" t="str">
            <v>Jumpin Cactus Rd</v>
          </cell>
        </row>
        <row r="1677">
          <cell r="H1677" t="str">
            <v>Juniper Ave</v>
          </cell>
        </row>
        <row r="1678">
          <cell r="H1678" t="str">
            <v>Juniper Canyon Dr</v>
          </cell>
        </row>
        <row r="1679">
          <cell r="H1679" t="str">
            <v>Justica St</v>
          </cell>
        </row>
        <row r="1680">
          <cell r="H1680" t="str">
            <v>Justin Dr</v>
          </cell>
        </row>
        <row r="1681">
          <cell r="H1681" t="str">
            <v>Justine Rd</v>
          </cell>
        </row>
        <row r="1682">
          <cell r="H1682" t="str">
            <v>K St</v>
          </cell>
        </row>
        <row r="1683">
          <cell r="H1683" t="str">
            <v>Kachina Dr</v>
          </cell>
        </row>
        <row r="1684">
          <cell r="H1684" t="str">
            <v>Kachina Trl</v>
          </cell>
        </row>
        <row r="1685">
          <cell r="H1685" t="str">
            <v>Kaler Dr</v>
          </cell>
        </row>
        <row r="1686">
          <cell r="H1686" t="str">
            <v>Karen Dr</v>
          </cell>
        </row>
        <row r="1687">
          <cell r="H1687" t="str">
            <v>Kariba Dr</v>
          </cell>
        </row>
        <row r="1688">
          <cell r="H1688" t="str">
            <v>Kastler Ln</v>
          </cell>
        </row>
        <row r="1689">
          <cell r="H1689" t="str">
            <v>Kathleen Rd</v>
          </cell>
        </row>
        <row r="1690">
          <cell r="H1690" t="str">
            <v>Kayenta Ct</v>
          </cell>
        </row>
        <row r="1691">
          <cell r="H1691" t="str">
            <v>Keating Cir</v>
          </cell>
        </row>
        <row r="1692">
          <cell r="H1692" t="str">
            <v>Keim Dr</v>
          </cell>
        </row>
        <row r="1693">
          <cell r="H1693" t="str">
            <v>Kelsie Dr</v>
          </cell>
        </row>
        <row r="1694">
          <cell r="H1694" t="str">
            <v>Kelton Ave</v>
          </cell>
        </row>
        <row r="1695">
          <cell r="H1695" t="str">
            <v>Kelton Ln</v>
          </cell>
        </row>
        <row r="1696">
          <cell r="H1696" t="str">
            <v>Kenai Dr</v>
          </cell>
        </row>
        <row r="1697">
          <cell r="H1697" t="str">
            <v>Kennedy Dr</v>
          </cell>
        </row>
        <row r="1698">
          <cell r="H1698" t="str">
            <v>Kent Dr</v>
          </cell>
        </row>
        <row r="1699">
          <cell r="H1699" t="str">
            <v>Keogh Dr</v>
          </cell>
        </row>
        <row r="1700">
          <cell r="H1700" t="str">
            <v>Kerby Ave</v>
          </cell>
        </row>
        <row r="1701">
          <cell r="H1701" t="str">
            <v>Keresan Dr</v>
          </cell>
        </row>
        <row r="1702">
          <cell r="H1702" t="str">
            <v>Keresan St</v>
          </cell>
        </row>
        <row r="1703">
          <cell r="H1703" t="str">
            <v>Kerry Ln</v>
          </cell>
        </row>
        <row r="1704">
          <cell r="H1704" t="str">
            <v>Ki Cir</v>
          </cell>
        </row>
        <row r="1705">
          <cell r="H1705" t="str">
            <v>Ki Dr</v>
          </cell>
        </row>
        <row r="1706">
          <cell r="H1706" t="str">
            <v>Ki Rd</v>
          </cell>
        </row>
        <row r="1707">
          <cell r="H1707" t="str">
            <v>Kierland Blvd</v>
          </cell>
        </row>
        <row r="1708">
          <cell r="H1708" t="str">
            <v>Kimberly Way</v>
          </cell>
        </row>
        <row r="1709">
          <cell r="H1709" t="str">
            <v>Kinfield Trl</v>
          </cell>
        </row>
        <row r="1710">
          <cell r="H1710" t="str">
            <v>Kingman St</v>
          </cell>
        </row>
        <row r="1711">
          <cell r="H1711" t="str">
            <v>Kings Ave</v>
          </cell>
        </row>
        <row r="1712">
          <cell r="H1712" t="str">
            <v>Kino Ln</v>
          </cell>
        </row>
        <row r="1713">
          <cell r="H1713" t="str">
            <v>Kiowa Ct</v>
          </cell>
        </row>
        <row r="1714">
          <cell r="H1714" t="str">
            <v>Kiowa St</v>
          </cell>
        </row>
        <row r="1715">
          <cell r="H1715" t="str">
            <v>Kirby Ave</v>
          </cell>
        </row>
        <row r="1716">
          <cell r="H1716" t="str">
            <v>Kirkland Rd</v>
          </cell>
        </row>
        <row r="1717">
          <cell r="H1717" t="str">
            <v>Kirstie Ln</v>
          </cell>
        </row>
        <row r="1718">
          <cell r="H1718" t="str">
            <v>Kiva Ct</v>
          </cell>
        </row>
        <row r="1719">
          <cell r="H1719" t="str">
            <v>Kiva St</v>
          </cell>
        </row>
        <row r="1720">
          <cell r="H1720" t="str">
            <v>Knox Ln</v>
          </cell>
        </row>
        <row r="1721">
          <cell r="H1721" t="str">
            <v>Knox Rd</v>
          </cell>
        </row>
        <row r="1722">
          <cell r="H1722" t="str">
            <v>Knudsen Dr</v>
          </cell>
        </row>
        <row r="1723">
          <cell r="H1723" t="str">
            <v>Kody Pass</v>
          </cell>
        </row>
        <row r="1724">
          <cell r="H1724" t="str">
            <v>Kosh St</v>
          </cell>
        </row>
        <row r="1725">
          <cell r="H1725" t="str">
            <v>Koso Ct</v>
          </cell>
        </row>
        <row r="1726">
          <cell r="H1726" t="str">
            <v>Kowalsky Ln</v>
          </cell>
        </row>
        <row r="1727">
          <cell r="H1727" t="str">
            <v>Krall St</v>
          </cell>
        </row>
        <row r="1728">
          <cell r="H1728" t="str">
            <v>Kristal Dr</v>
          </cell>
        </row>
        <row r="1729">
          <cell r="H1729" t="str">
            <v>Kristal Pl</v>
          </cell>
        </row>
        <row r="1730">
          <cell r="H1730" t="str">
            <v>Kristal Way</v>
          </cell>
        </row>
        <row r="1731">
          <cell r="H1731" t="str">
            <v>Kuhn Rd</v>
          </cell>
        </row>
        <row r="1732">
          <cell r="H1732" t="str">
            <v>L St</v>
          </cell>
        </row>
        <row r="1733">
          <cell r="H1733" t="str">
            <v>La Estencia Cir</v>
          </cell>
        </row>
        <row r="1734">
          <cell r="H1734" t="str">
            <v>La Grange Dr</v>
          </cell>
        </row>
        <row r="1735">
          <cell r="H1735" t="str">
            <v>La Junta Dr</v>
          </cell>
        </row>
        <row r="1736">
          <cell r="H1736" t="str">
            <v>La Mirada Ave</v>
          </cell>
        </row>
        <row r="1737">
          <cell r="H1737" t="str">
            <v>La Mirada Dr</v>
          </cell>
        </row>
        <row r="1738">
          <cell r="H1738" t="str">
            <v>La Mirada St</v>
          </cell>
        </row>
        <row r="1739">
          <cell r="H1739" t="str">
            <v>La Mirada Way</v>
          </cell>
        </row>
        <row r="1740">
          <cell r="H1740" t="str">
            <v>La Paloma Este</v>
          </cell>
        </row>
        <row r="1741">
          <cell r="H1741" t="str">
            <v>La Paloma Oeste</v>
          </cell>
        </row>
        <row r="1742">
          <cell r="H1742" t="str">
            <v>La Paz Ct</v>
          </cell>
        </row>
        <row r="1743">
          <cell r="H1743" t="str">
            <v>La Plaza Cir</v>
          </cell>
        </row>
        <row r="1744">
          <cell r="H1744" t="str">
            <v>La Puente Ave</v>
          </cell>
        </row>
        <row r="1745">
          <cell r="H1745" t="str">
            <v>La Quinta St</v>
          </cell>
        </row>
        <row r="1746">
          <cell r="H1746" t="str">
            <v>La Reata Ave</v>
          </cell>
        </row>
        <row r="1747">
          <cell r="H1747" t="str">
            <v>La Salle St</v>
          </cell>
        </row>
        <row r="1748">
          <cell r="H1748" t="str">
            <v>Lacewood Pl</v>
          </cell>
        </row>
        <row r="1749">
          <cell r="H1749" t="str">
            <v>Lafayette Blvd</v>
          </cell>
        </row>
        <row r="1750">
          <cell r="H1750" t="str">
            <v>Lake Point Cir</v>
          </cell>
        </row>
        <row r="1751">
          <cell r="H1751" t="str">
            <v>Lake Point Ct</v>
          </cell>
        </row>
        <row r="1752">
          <cell r="H1752" t="str">
            <v>Lakeside Blvd</v>
          </cell>
        </row>
        <row r="1753">
          <cell r="H1753" t="str">
            <v>Lakewood Pkwy</v>
          </cell>
        </row>
        <row r="1754">
          <cell r="H1754" t="str">
            <v>Lamar Rd</v>
          </cell>
        </row>
        <row r="1755">
          <cell r="H1755" t="str">
            <v>Lance Ln</v>
          </cell>
        </row>
        <row r="1756">
          <cell r="H1756" t="str">
            <v>Landis Ln</v>
          </cell>
        </row>
        <row r="1757">
          <cell r="H1757" t="str">
            <v>Lane Ave</v>
          </cell>
        </row>
        <row r="1758">
          <cell r="H1758" t="str">
            <v>Languid Ln</v>
          </cell>
        </row>
        <row r="1759">
          <cell r="H1759" t="str">
            <v>Lapenna Dr</v>
          </cell>
        </row>
        <row r="1760">
          <cell r="H1760" t="str">
            <v>Laredo Ln</v>
          </cell>
        </row>
        <row r="1761">
          <cell r="H1761" t="str">
            <v>Lariat Ln</v>
          </cell>
        </row>
        <row r="1762">
          <cell r="H1762" t="str">
            <v>Larkspur Dr</v>
          </cell>
        </row>
        <row r="1763">
          <cell r="H1763" t="str">
            <v>Larson Rd</v>
          </cell>
        </row>
        <row r="1764">
          <cell r="H1764" t="str">
            <v>Las Casitas Pl</v>
          </cell>
        </row>
        <row r="1765">
          <cell r="H1765" t="str">
            <v>Las Lomitas Pl</v>
          </cell>
        </row>
        <row r="1766">
          <cell r="H1766" t="str">
            <v>Las Lomitas St</v>
          </cell>
        </row>
        <row r="1767">
          <cell r="H1767" t="str">
            <v>Las Palmaritas Dr</v>
          </cell>
        </row>
        <row r="1768">
          <cell r="H1768" t="str">
            <v>Las Piedras Way</v>
          </cell>
        </row>
        <row r="1769">
          <cell r="H1769" t="str">
            <v>Las Rocas Dr</v>
          </cell>
        </row>
        <row r="1770">
          <cell r="H1770" t="str">
            <v>Latham St</v>
          </cell>
        </row>
        <row r="1771">
          <cell r="H1771" t="str">
            <v>Lathan Ln</v>
          </cell>
        </row>
        <row r="1772">
          <cell r="H1772" t="str">
            <v>Latona Ln</v>
          </cell>
        </row>
        <row r="1773">
          <cell r="H1773" t="str">
            <v>Latona Rd</v>
          </cell>
        </row>
        <row r="1774">
          <cell r="H1774" t="str">
            <v>Launfal Ave</v>
          </cell>
        </row>
        <row r="1775">
          <cell r="H1775" t="str">
            <v>Laurel Ave</v>
          </cell>
        </row>
        <row r="1776">
          <cell r="H1776" t="str">
            <v>Laurel Ln</v>
          </cell>
        </row>
        <row r="1777">
          <cell r="H1777" t="str">
            <v>Laurelhurst Ave</v>
          </cell>
        </row>
        <row r="1778">
          <cell r="H1778" t="str">
            <v>Lauretta Ln</v>
          </cell>
        </row>
        <row r="1779">
          <cell r="H1779" t="str">
            <v>Laurie Ln</v>
          </cell>
        </row>
        <row r="1780">
          <cell r="H1780" t="str">
            <v>Lavender Ln</v>
          </cell>
        </row>
        <row r="1781">
          <cell r="H1781" t="str">
            <v>Lavey Ln</v>
          </cell>
        </row>
        <row r="1782">
          <cell r="H1782" t="str">
            <v>Lavey Rd</v>
          </cell>
        </row>
        <row r="1783">
          <cell r="H1783" t="str">
            <v>Lawler Loop</v>
          </cell>
        </row>
        <row r="1784">
          <cell r="H1784" t="str">
            <v>Lawrence Ln</v>
          </cell>
        </row>
        <row r="1785">
          <cell r="H1785" t="str">
            <v>Lawrence Rd</v>
          </cell>
        </row>
        <row r="1786">
          <cell r="H1786" t="str">
            <v>Lazy Ln</v>
          </cell>
        </row>
        <row r="1787">
          <cell r="H1787" t="str">
            <v>Le Marche Ave</v>
          </cell>
        </row>
        <row r="1788">
          <cell r="H1788" t="str">
            <v>Legacy Dr</v>
          </cell>
        </row>
        <row r="1789">
          <cell r="H1789" t="str">
            <v>Leiber Ln</v>
          </cell>
        </row>
        <row r="1790">
          <cell r="H1790" t="str">
            <v>Leiber Pl</v>
          </cell>
        </row>
        <row r="1791">
          <cell r="H1791" t="str">
            <v>Leila Ln</v>
          </cell>
        </row>
        <row r="1792">
          <cell r="H1792" t="str">
            <v>Leisure Ln</v>
          </cell>
        </row>
        <row r="1793">
          <cell r="H1793" t="str">
            <v>Leith Ln</v>
          </cell>
        </row>
        <row r="1794">
          <cell r="H1794" t="str">
            <v>Leodra Ln</v>
          </cell>
        </row>
        <row r="1795">
          <cell r="H1795" t="str">
            <v>Lermitage Pl</v>
          </cell>
        </row>
        <row r="1796">
          <cell r="H1796" t="str">
            <v>Levi Dr</v>
          </cell>
        </row>
        <row r="1797">
          <cell r="H1797" t="str">
            <v>Lewis Ave</v>
          </cell>
        </row>
        <row r="1798">
          <cell r="H1798" t="str">
            <v>Lexington Ave</v>
          </cell>
        </row>
        <row r="1799">
          <cell r="H1799" t="str">
            <v>Libby St</v>
          </cell>
        </row>
        <row r="1800">
          <cell r="H1800" t="str">
            <v>Liberty Ln</v>
          </cell>
        </row>
        <row r="1801">
          <cell r="H1801" t="str">
            <v>Lillian Ln</v>
          </cell>
        </row>
        <row r="1802">
          <cell r="H1802" t="str">
            <v>Lily Ln</v>
          </cell>
        </row>
        <row r="1803">
          <cell r="H1803" t="str">
            <v>Limonero Cir</v>
          </cell>
        </row>
        <row r="1804">
          <cell r="H1804" t="str">
            <v>Lincoln Cir</v>
          </cell>
        </row>
        <row r="1805">
          <cell r="H1805" t="str">
            <v>Lincoln Dr</v>
          </cell>
        </row>
        <row r="1806">
          <cell r="H1806" t="str">
            <v>Lincoln St</v>
          </cell>
        </row>
        <row r="1807">
          <cell r="H1807" t="str">
            <v>Lincoln Way</v>
          </cell>
        </row>
        <row r="1808">
          <cell r="H1808" t="str">
            <v>Linda Cir</v>
          </cell>
        </row>
        <row r="1809">
          <cell r="H1809" t="str">
            <v>Linda Ct</v>
          </cell>
        </row>
        <row r="1810">
          <cell r="H1810" t="str">
            <v>Linden Ln</v>
          </cell>
        </row>
        <row r="1811">
          <cell r="H1811" t="str">
            <v>Linden St</v>
          </cell>
        </row>
        <row r="1812">
          <cell r="H1812" t="str">
            <v>Lindner Dr</v>
          </cell>
        </row>
        <row r="1813">
          <cell r="H1813" t="str">
            <v>Line Dr</v>
          </cell>
        </row>
        <row r="1814">
          <cell r="H1814" t="str">
            <v>Linger Ln</v>
          </cell>
        </row>
        <row r="1815">
          <cell r="H1815" t="str">
            <v>Lions St</v>
          </cell>
        </row>
        <row r="1816">
          <cell r="H1816" t="str">
            <v>Lisbon Ct</v>
          </cell>
        </row>
        <row r="1817">
          <cell r="H1817" t="str">
            <v>Lisbon Ln</v>
          </cell>
        </row>
        <row r="1818">
          <cell r="H1818" t="str">
            <v>Little Hopi Dr</v>
          </cell>
        </row>
        <row r="1819">
          <cell r="H1819" t="str">
            <v>Little Wells Pass</v>
          </cell>
        </row>
        <row r="1820">
          <cell r="H1820" t="str">
            <v>Lockwood Dr</v>
          </cell>
        </row>
        <row r="1821">
          <cell r="H1821" t="str">
            <v>Locust Ln</v>
          </cell>
        </row>
        <row r="1822">
          <cell r="H1822" t="str">
            <v>Lodge Dr</v>
          </cell>
        </row>
        <row r="1823">
          <cell r="H1823" t="str">
            <v>Lois Ln</v>
          </cell>
        </row>
        <row r="1824">
          <cell r="H1824" t="str">
            <v>Lola Dr</v>
          </cell>
        </row>
        <row r="1825">
          <cell r="H1825" t="str">
            <v>Loloma Cir</v>
          </cell>
        </row>
        <row r="1826">
          <cell r="H1826" t="str">
            <v>Loma Ln</v>
          </cell>
        </row>
        <row r="1827">
          <cell r="H1827" t="str">
            <v>Lone Cactus Dr</v>
          </cell>
        </row>
        <row r="1828">
          <cell r="H1828" t="str">
            <v>Lone Mountain Rd</v>
          </cell>
        </row>
        <row r="1829">
          <cell r="H1829" t="str">
            <v>Lonesome Trl</v>
          </cell>
        </row>
        <row r="1830">
          <cell r="H1830" t="str">
            <v>Long Lake Rd</v>
          </cell>
        </row>
        <row r="1831">
          <cell r="H1831" t="str">
            <v>Long Shadow Trl</v>
          </cell>
        </row>
        <row r="1832">
          <cell r="H1832" t="str">
            <v>Longhorn Dr</v>
          </cell>
        </row>
        <row r="1833">
          <cell r="H1833" t="str">
            <v>Longshot Ln</v>
          </cell>
        </row>
        <row r="1834">
          <cell r="H1834" t="str">
            <v>Longview Ave</v>
          </cell>
        </row>
        <row r="1835">
          <cell r="H1835" t="str">
            <v>Los Gatos Dr</v>
          </cell>
        </row>
        <row r="1836">
          <cell r="H1836" t="str">
            <v>Los Portones Dr</v>
          </cell>
        </row>
        <row r="1837">
          <cell r="H1837" t="str">
            <v>Los Vecinos Dr</v>
          </cell>
        </row>
        <row r="1838">
          <cell r="H1838" t="str">
            <v>Louise Dr</v>
          </cell>
        </row>
        <row r="1839">
          <cell r="H1839" t="str">
            <v>Lower Buckeye Rd</v>
          </cell>
        </row>
        <row r="1840">
          <cell r="H1840" t="str">
            <v>Luce Dr</v>
          </cell>
        </row>
        <row r="1841">
          <cell r="H1841" t="str">
            <v>Lucia Dr</v>
          </cell>
        </row>
        <row r="1842">
          <cell r="H1842" t="str">
            <v>Ludden Mountain Dr</v>
          </cell>
        </row>
        <row r="1843">
          <cell r="H1843" t="str">
            <v>Ludlow Dr</v>
          </cell>
        </row>
        <row r="1844">
          <cell r="H1844" t="str">
            <v>Luke Ave</v>
          </cell>
        </row>
        <row r="1845">
          <cell r="H1845" t="str">
            <v>Luken Way</v>
          </cell>
        </row>
        <row r="1846">
          <cell r="H1846" t="str">
            <v>Lumbee St</v>
          </cell>
        </row>
        <row r="1847">
          <cell r="H1847" t="str">
            <v>Lupine Ave</v>
          </cell>
        </row>
        <row r="1848">
          <cell r="H1848" t="str">
            <v>Luxton Ln</v>
          </cell>
        </row>
        <row r="1849">
          <cell r="H1849" t="str">
            <v>Lydia Ln</v>
          </cell>
        </row>
        <row r="1850">
          <cell r="H1850" t="str">
            <v>Lynn Dr</v>
          </cell>
        </row>
        <row r="1851">
          <cell r="H1851" t="str">
            <v>Lynne Ave</v>
          </cell>
        </row>
        <row r="1852">
          <cell r="H1852" t="str">
            <v>Lynne Ln</v>
          </cell>
        </row>
        <row r="1853">
          <cell r="H1853" t="str">
            <v>Lynwood St</v>
          </cell>
        </row>
        <row r="1854">
          <cell r="H1854" t="str">
            <v>M St</v>
          </cell>
        </row>
        <row r="1855">
          <cell r="H1855" t="str">
            <v>Mackenzie Dr</v>
          </cell>
        </row>
        <row r="1856">
          <cell r="H1856" t="str">
            <v>Maddock Rd</v>
          </cell>
        </row>
        <row r="1857">
          <cell r="H1857" t="str">
            <v>Madison St</v>
          </cell>
        </row>
        <row r="1858">
          <cell r="H1858" t="str">
            <v>Madison Vistas Dr</v>
          </cell>
        </row>
        <row r="1859">
          <cell r="H1859" t="str">
            <v>Madras Ln</v>
          </cell>
        </row>
        <row r="1860">
          <cell r="H1860" t="str">
            <v>Madre Del Oro Dr</v>
          </cell>
        </row>
        <row r="1861">
          <cell r="H1861" t="str">
            <v>Madrugada Ave</v>
          </cell>
        </row>
        <row r="1862">
          <cell r="H1862" t="str">
            <v>Madrugada Ct</v>
          </cell>
        </row>
        <row r="1863">
          <cell r="H1863" t="str">
            <v>Maffeo Rd</v>
          </cell>
        </row>
        <row r="1864">
          <cell r="H1864" t="str">
            <v>Magdalena Ln</v>
          </cell>
        </row>
        <row r="1865">
          <cell r="H1865" t="str">
            <v>Magellan Dr</v>
          </cell>
        </row>
        <row r="1866">
          <cell r="H1866" t="str">
            <v>Magenta Rd</v>
          </cell>
        </row>
        <row r="1867">
          <cell r="H1867" t="str">
            <v>Magic Stone Dr</v>
          </cell>
        </row>
        <row r="1868">
          <cell r="H1868" t="str">
            <v>Magnolia St</v>
          </cell>
        </row>
        <row r="1869">
          <cell r="H1869" t="str">
            <v>Majestic Dr</v>
          </cell>
        </row>
        <row r="1870">
          <cell r="H1870" t="str">
            <v>Majorca Ln</v>
          </cell>
        </row>
        <row r="1871">
          <cell r="H1871" t="str">
            <v>Majorca Way</v>
          </cell>
        </row>
        <row r="1872">
          <cell r="H1872" t="str">
            <v>Malapai Dr</v>
          </cell>
        </row>
        <row r="1873">
          <cell r="H1873" t="str">
            <v>Maldonado Dr</v>
          </cell>
        </row>
        <row r="1874">
          <cell r="H1874" t="str">
            <v>Maldonado Rd</v>
          </cell>
        </row>
        <row r="1875">
          <cell r="H1875" t="str">
            <v>Mandalay Ln</v>
          </cell>
        </row>
        <row r="1876">
          <cell r="H1876" t="str">
            <v>Mandan Ct</v>
          </cell>
        </row>
        <row r="1877">
          <cell r="H1877" t="str">
            <v>Mandan St</v>
          </cell>
        </row>
        <row r="1878">
          <cell r="H1878" t="str">
            <v>Manor Dr</v>
          </cell>
        </row>
        <row r="1879">
          <cell r="H1879" t="str">
            <v>Mansa Dr</v>
          </cell>
        </row>
        <row r="1880">
          <cell r="H1880" t="str">
            <v>Manso Ct</v>
          </cell>
        </row>
        <row r="1881">
          <cell r="H1881" t="str">
            <v>Manso St</v>
          </cell>
        </row>
        <row r="1882">
          <cell r="H1882" t="str">
            <v>Manzanita Dr</v>
          </cell>
        </row>
        <row r="1883">
          <cell r="H1883" t="str">
            <v>Maple Dr</v>
          </cell>
        </row>
        <row r="1884">
          <cell r="H1884" t="str">
            <v>Marakesh St</v>
          </cell>
        </row>
        <row r="1885">
          <cell r="H1885" t="str">
            <v>Marco Polo Rd</v>
          </cell>
        </row>
        <row r="1886">
          <cell r="H1886" t="str">
            <v>Marconi Ave</v>
          </cell>
        </row>
        <row r="1887">
          <cell r="H1887" t="str">
            <v>Marcus Dr</v>
          </cell>
        </row>
        <row r="1888">
          <cell r="H1888" t="str">
            <v>Mardian Way</v>
          </cell>
        </row>
        <row r="1889">
          <cell r="H1889" t="str">
            <v>Mare Ct</v>
          </cell>
        </row>
        <row r="1890">
          <cell r="H1890" t="str">
            <v>Marguerite Ave</v>
          </cell>
        </row>
        <row r="1891">
          <cell r="H1891" t="str">
            <v>Margurete Ave</v>
          </cell>
        </row>
        <row r="1892">
          <cell r="H1892" t="str">
            <v>Margy Ct</v>
          </cell>
        </row>
        <row r="1893">
          <cell r="H1893" t="str">
            <v>Maricopa Fwy</v>
          </cell>
        </row>
        <row r="1894">
          <cell r="H1894" t="str">
            <v>Maricopa St</v>
          </cell>
        </row>
        <row r="1895">
          <cell r="H1895" t="str">
            <v>Marietta Dr</v>
          </cell>
        </row>
        <row r="1896">
          <cell r="H1896" t="str">
            <v>Marigold Dr</v>
          </cell>
        </row>
        <row r="1897">
          <cell r="H1897" t="str">
            <v>Marilyn Dr</v>
          </cell>
        </row>
        <row r="1898">
          <cell r="H1898" t="str">
            <v>Marilyn Rd</v>
          </cell>
        </row>
        <row r="1899">
          <cell r="H1899" t="str">
            <v>Marino Dr</v>
          </cell>
        </row>
        <row r="1900">
          <cell r="H1900" t="str">
            <v>Marion Way</v>
          </cell>
        </row>
        <row r="1901">
          <cell r="H1901" t="str">
            <v>Mariposa Dr</v>
          </cell>
        </row>
        <row r="1902">
          <cell r="H1902" t="str">
            <v>Mariposa Grande</v>
          </cell>
        </row>
        <row r="1903">
          <cell r="H1903" t="str">
            <v>Mariposa St</v>
          </cell>
        </row>
        <row r="1904">
          <cell r="H1904" t="str">
            <v>Mark Ln</v>
          </cell>
        </row>
        <row r="1905">
          <cell r="H1905" t="str">
            <v>Marketplace Way</v>
          </cell>
        </row>
        <row r="1906">
          <cell r="H1906" t="str">
            <v>Marlette Ave</v>
          </cell>
        </row>
        <row r="1907">
          <cell r="H1907" t="str">
            <v>Marmora St</v>
          </cell>
        </row>
        <row r="1908">
          <cell r="H1908" t="str">
            <v>Marriott Dr</v>
          </cell>
        </row>
        <row r="1909">
          <cell r="H1909" t="str">
            <v>Marshall Ave</v>
          </cell>
        </row>
        <row r="1910">
          <cell r="H1910" t="str">
            <v>Martin Luther King Cir</v>
          </cell>
        </row>
        <row r="1911">
          <cell r="H1911" t="str">
            <v>Mary Cir</v>
          </cell>
        </row>
        <row r="1912">
          <cell r="H1912" t="str">
            <v>Maryland Ave</v>
          </cell>
        </row>
        <row r="1913">
          <cell r="H1913" t="str">
            <v>Maryland Cir</v>
          </cell>
        </row>
        <row r="1914">
          <cell r="H1914" t="str">
            <v>Maryvale Pkwy</v>
          </cell>
        </row>
        <row r="1915">
          <cell r="H1915" t="str">
            <v>Matt Dillon Trl</v>
          </cell>
        </row>
        <row r="1916">
          <cell r="H1916" t="str">
            <v>Matthew Dr</v>
          </cell>
        </row>
        <row r="1917">
          <cell r="H1917" t="str">
            <v>Mauna Loa Ln</v>
          </cell>
        </row>
        <row r="1918">
          <cell r="H1918" t="str">
            <v>Maya Dr</v>
          </cell>
        </row>
        <row r="1919">
          <cell r="H1919" t="str">
            <v>Maya Way</v>
          </cell>
        </row>
        <row r="1920">
          <cell r="H1920" t="str">
            <v>Mayo Blvd</v>
          </cell>
        </row>
        <row r="1921">
          <cell r="H1921" t="str">
            <v>Mazatzal Dr</v>
          </cell>
        </row>
        <row r="1922">
          <cell r="H1922" t="str">
            <v>Maze Ct</v>
          </cell>
        </row>
        <row r="1923">
          <cell r="H1923" t="str">
            <v>Mcarthur Rd</v>
          </cell>
        </row>
        <row r="1924">
          <cell r="H1924" t="str">
            <v>Mcdonald Dr</v>
          </cell>
        </row>
        <row r="1925">
          <cell r="H1925" t="str">
            <v>Mcdowell Rd</v>
          </cell>
        </row>
        <row r="1926">
          <cell r="H1926" t="str">
            <v>Mckinley St</v>
          </cell>
        </row>
        <row r="1927">
          <cell r="H1927" t="str">
            <v>Mclellan Blvd</v>
          </cell>
        </row>
        <row r="1928">
          <cell r="H1928" t="str">
            <v>Mcneil St</v>
          </cell>
        </row>
        <row r="1929">
          <cell r="H1929" t="str">
            <v>Mcrae Dr</v>
          </cell>
        </row>
        <row r="1930">
          <cell r="H1930" t="str">
            <v>Mcrae Way</v>
          </cell>
        </row>
        <row r="1931">
          <cell r="H1931" t="str">
            <v>Meadow Dr</v>
          </cell>
        </row>
        <row r="1932">
          <cell r="H1932" t="str">
            <v>Meadow Ln</v>
          </cell>
        </row>
        <row r="1933">
          <cell r="H1933" t="str">
            <v>Meadowbrook Ave</v>
          </cell>
        </row>
        <row r="1934">
          <cell r="H1934" t="str">
            <v>Meadows Loop</v>
          </cell>
        </row>
        <row r="1935">
          <cell r="H1935" t="str">
            <v>Medinan Dr</v>
          </cell>
        </row>
        <row r="1936">
          <cell r="H1936" t="str">
            <v>Medlock Ave</v>
          </cell>
        </row>
        <row r="1937">
          <cell r="H1937" t="str">
            <v>Medlock Dr</v>
          </cell>
        </row>
        <row r="1938">
          <cell r="H1938" t="str">
            <v>Melanie Dr</v>
          </cell>
        </row>
        <row r="1939">
          <cell r="H1939" t="str">
            <v>Melinda Dr</v>
          </cell>
        </row>
        <row r="1940">
          <cell r="H1940" t="str">
            <v>Melinda Ln</v>
          </cell>
        </row>
        <row r="1941">
          <cell r="H1941" t="str">
            <v>Melody Dr</v>
          </cell>
        </row>
        <row r="1942">
          <cell r="H1942" t="str">
            <v>Melody Ln</v>
          </cell>
        </row>
        <row r="1943">
          <cell r="H1943" t="str">
            <v>Melon Ln</v>
          </cell>
        </row>
        <row r="1944">
          <cell r="H1944" t="str">
            <v>Melvern Trl</v>
          </cell>
        </row>
        <row r="1945">
          <cell r="H1945" t="str">
            <v>Melvin St</v>
          </cell>
        </row>
        <row r="1946">
          <cell r="H1946" t="str">
            <v>Menadota Dr</v>
          </cell>
        </row>
        <row r="1947">
          <cell r="H1947" t="str">
            <v>Mercer Ln</v>
          </cell>
        </row>
        <row r="1948">
          <cell r="H1948" t="str">
            <v>Merrell St</v>
          </cell>
        </row>
        <row r="1949">
          <cell r="H1949" t="str">
            <v>Mescal St</v>
          </cell>
        </row>
        <row r="1950">
          <cell r="H1950" t="str">
            <v>Mesquite Ln</v>
          </cell>
        </row>
        <row r="1951">
          <cell r="H1951" t="str">
            <v>Mesquite Wood Ct</v>
          </cell>
        </row>
        <row r="1952">
          <cell r="H1952" t="str">
            <v>Metro Pkwy</v>
          </cell>
        </row>
        <row r="1953">
          <cell r="H1953" t="str">
            <v>Miami Ave</v>
          </cell>
        </row>
        <row r="1954">
          <cell r="H1954" t="str">
            <v>Miami St</v>
          </cell>
        </row>
        <row r="1955">
          <cell r="H1955" t="str">
            <v>Michael Dr</v>
          </cell>
        </row>
        <row r="1956">
          <cell r="H1956" t="str">
            <v>Michelle Dr</v>
          </cell>
        </row>
        <row r="1957">
          <cell r="H1957" t="str">
            <v>Michigan Ave</v>
          </cell>
        </row>
        <row r="1958">
          <cell r="H1958" t="str">
            <v>Milada Dr</v>
          </cell>
        </row>
        <row r="1959">
          <cell r="H1959" t="str">
            <v>Milkweed Loop</v>
          </cell>
        </row>
        <row r="1960">
          <cell r="H1960" t="str">
            <v>Mill Ave</v>
          </cell>
        </row>
        <row r="1961">
          <cell r="H1961" t="str">
            <v>Milton Dr</v>
          </cell>
        </row>
        <row r="1962">
          <cell r="H1962" t="str">
            <v>Mindy Ln</v>
          </cell>
        </row>
        <row r="1963">
          <cell r="H1963" t="str">
            <v>Mine Creek Rd</v>
          </cell>
        </row>
        <row r="1964">
          <cell r="H1964" t="str">
            <v>Mine Trl</v>
          </cell>
        </row>
        <row r="1965">
          <cell r="H1965" t="str">
            <v>Mineral Rd</v>
          </cell>
        </row>
        <row r="1966">
          <cell r="H1966" t="str">
            <v>Minnezona Ave</v>
          </cell>
        </row>
        <row r="1967">
          <cell r="H1967" t="str">
            <v>Minnezona Cir</v>
          </cell>
        </row>
        <row r="1968">
          <cell r="H1968" t="str">
            <v>Minnezona St</v>
          </cell>
        </row>
        <row r="1969">
          <cell r="H1969" t="str">
            <v>Minton Ave</v>
          </cell>
        </row>
        <row r="1970">
          <cell r="H1970" t="str">
            <v>Minton Dr</v>
          </cell>
        </row>
        <row r="1971">
          <cell r="H1971" t="str">
            <v>Minton St</v>
          </cell>
        </row>
        <row r="1972">
          <cell r="H1972" t="str">
            <v>Mission Ln</v>
          </cell>
        </row>
        <row r="1973">
          <cell r="H1973" t="str">
            <v>Missouri Ave</v>
          </cell>
        </row>
        <row r="1974">
          <cell r="H1974" t="str">
            <v>Misty Willow Ln</v>
          </cell>
        </row>
        <row r="1975">
          <cell r="H1975" t="str">
            <v>Mitchell Dr</v>
          </cell>
        </row>
        <row r="1976">
          <cell r="H1976" t="str">
            <v>Mitchell St</v>
          </cell>
        </row>
        <row r="1977">
          <cell r="H1977" t="str">
            <v>Mobile Ln</v>
          </cell>
        </row>
        <row r="1978">
          <cell r="H1978" t="str">
            <v>Mockingbird Ln</v>
          </cell>
        </row>
        <row r="1979">
          <cell r="H1979" t="str">
            <v>Modoc Ct</v>
          </cell>
        </row>
        <row r="1980">
          <cell r="H1980" t="str">
            <v>Modoc Dr</v>
          </cell>
        </row>
        <row r="1981">
          <cell r="H1981" t="str">
            <v>Mohave St</v>
          </cell>
        </row>
        <row r="1982">
          <cell r="H1982" t="str">
            <v>Mohawk Dr</v>
          </cell>
        </row>
        <row r="1983">
          <cell r="H1983" t="str">
            <v>Mohawk Ln</v>
          </cell>
        </row>
        <row r="1984">
          <cell r="H1984" t="str">
            <v>Molly Dr</v>
          </cell>
        </row>
        <row r="1985">
          <cell r="H1985" t="str">
            <v>Molly Ln</v>
          </cell>
        </row>
        <row r="1986">
          <cell r="H1986" t="str">
            <v>Monica Ave</v>
          </cell>
        </row>
        <row r="1987">
          <cell r="H1987" t="str">
            <v>Monona Dr</v>
          </cell>
        </row>
        <row r="1988">
          <cell r="H1988" t="str">
            <v>Monroe St</v>
          </cell>
        </row>
        <row r="1989">
          <cell r="H1989" t="str">
            <v>Monte Cristo Ave</v>
          </cell>
        </row>
        <row r="1990">
          <cell r="H1990" t="str">
            <v>Monte Cristo Cir</v>
          </cell>
        </row>
        <row r="1991">
          <cell r="H1991" t="str">
            <v>Monte Vista Rd</v>
          </cell>
        </row>
        <row r="1992">
          <cell r="H1992" t="str">
            <v>Monte Way</v>
          </cell>
        </row>
        <row r="1993">
          <cell r="H1993" t="str">
            <v>Montebello Ave</v>
          </cell>
        </row>
        <row r="1994">
          <cell r="H1994" t="str">
            <v>Montebello Cir</v>
          </cell>
        </row>
        <row r="1995">
          <cell r="H1995" t="str">
            <v>Montecito Ave</v>
          </cell>
        </row>
        <row r="1996">
          <cell r="H1996" t="str">
            <v>Montecito Cir</v>
          </cell>
        </row>
        <row r="1997">
          <cell r="H1997" t="str">
            <v>Montego Ct</v>
          </cell>
        </row>
        <row r="1998">
          <cell r="H1998" t="str">
            <v>Montello Rd</v>
          </cell>
        </row>
        <row r="1999">
          <cell r="H1999" t="str">
            <v>Monterey Way</v>
          </cell>
        </row>
        <row r="2000">
          <cell r="H2000" t="str">
            <v>Monterosa Ave</v>
          </cell>
        </row>
        <row r="2001">
          <cell r="H2001" t="str">
            <v>Monterosa Cir</v>
          </cell>
        </row>
        <row r="2002">
          <cell r="H2002" t="str">
            <v>Monterosa St</v>
          </cell>
        </row>
        <row r="2003">
          <cell r="H2003" t="str">
            <v>Montezuma Ave</v>
          </cell>
        </row>
        <row r="2004">
          <cell r="H2004" t="str">
            <v>Montezuma Ct</v>
          </cell>
        </row>
        <row r="2005">
          <cell r="H2005" t="str">
            <v>Montezuma St</v>
          </cell>
        </row>
        <row r="2006">
          <cell r="H2006" t="str">
            <v>Montgomery Rd</v>
          </cell>
        </row>
        <row r="2007">
          <cell r="H2007" t="str">
            <v>Montoya Ln</v>
          </cell>
        </row>
        <row r="2008">
          <cell r="H2008" t="str">
            <v>Montreal Pl</v>
          </cell>
        </row>
        <row r="2009">
          <cell r="H2009" t="str">
            <v>Montrose Way</v>
          </cell>
        </row>
        <row r="2010">
          <cell r="H2010" t="str">
            <v>Moody Trl</v>
          </cell>
        </row>
        <row r="2011">
          <cell r="H2011" t="str">
            <v>Moon Blossom Ln</v>
          </cell>
        </row>
        <row r="2012">
          <cell r="H2012" t="str">
            <v>Moon Blossum Ln</v>
          </cell>
        </row>
        <row r="2013">
          <cell r="H2013" t="str">
            <v>Moon Dr</v>
          </cell>
        </row>
        <row r="2014">
          <cell r="H2014" t="str">
            <v>Moon Ln</v>
          </cell>
        </row>
        <row r="2015">
          <cell r="H2015" t="str">
            <v>Moon Mountain Trl</v>
          </cell>
        </row>
        <row r="2016">
          <cell r="H2016" t="str">
            <v>Moon Spur Trl</v>
          </cell>
        </row>
        <row r="2017">
          <cell r="H2017" t="str">
            <v>Moon Valley Dr</v>
          </cell>
        </row>
        <row r="2018">
          <cell r="H2018" t="str">
            <v>Moreland St</v>
          </cell>
        </row>
        <row r="2019">
          <cell r="H2019" t="str">
            <v>Morgan Ivy Ln</v>
          </cell>
        </row>
        <row r="2020">
          <cell r="H2020" t="str">
            <v>Morning Dove Trl</v>
          </cell>
        </row>
        <row r="2021">
          <cell r="H2021" t="str">
            <v>Morning Star Dr</v>
          </cell>
        </row>
        <row r="2022">
          <cell r="H2022" t="str">
            <v>Morning Vista Ln</v>
          </cell>
        </row>
        <row r="2023">
          <cell r="H2023" t="str">
            <v>Morningside Dr</v>
          </cell>
        </row>
        <row r="2024">
          <cell r="H2024" t="str">
            <v>Morris Dr</v>
          </cell>
        </row>
        <row r="2025">
          <cell r="H2025" t="str">
            <v>Morris Rd</v>
          </cell>
        </row>
        <row r="2026">
          <cell r="H2026" t="str">
            <v>Morrow Dr</v>
          </cell>
        </row>
        <row r="2027">
          <cell r="H2027" t="str">
            <v>Morten Ave</v>
          </cell>
        </row>
        <row r="2028">
          <cell r="H2028" t="str">
            <v>Mosier Pass</v>
          </cell>
        </row>
        <row r="2029">
          <cell r="H2029" t="str">
            <v>Moss Springs Rd</v>
          </cell>
        </row>
        <row r="2030">
          <cell r="H2030" t="str">
            <v>Moss St</v>
          </cell>
        </row>
        <row r="2031">
          <cell r="H2031" t="str">
            <v>Mossman Rd</v>
          </cell>
        </row>
        <row r="2032">
          <cell r="H2032" t="str">
            <v>Mountain Gate Pass</v>
          </cell>
        </row>
        <row r="2033">
          <cell r="H2033" t="str">
            <v>Mountain Pkwy</v>
          </cell>
        </row>
        <row r="2034">
          <cell r="H2034" t="str">
            <v>Mountain Sage Dr</v>
          </cell>
        </row>
        <row r="2035">
          <cell r="H2035" t="str">
            <v>Mountain Sky Ave</v>
          </cell>
        </row>
        <row r="2036">
          <cell r="H2036" t="str">
            <v>Mountain Sky Ct</v>
          </cell>
        </row>
        <row r="2037">
          <cell r="H2037" t="str">
            <v>Mountain Stone Trl</v>
          </cell>
        </row>
        <row r="2038">
          <cell r="H2038" t="str">
            <v>Mountain View Ct</v>
          </cell>
        </row>
        <row r="2039">
          <cell r="H2039" t="str">
            <v>Mountain View Rd</v>
          </cell>
        </row>
        <row r="2040">
          <cell r="H2040" t="str">
            <v>Mountain Village Cir</v>
          </cell>
        </row>
        <row r="2041">
          <cell r="H2041" t="str">
            <v>Mountain Vista Dr</v>
          </cell>
        </row>
        <row r="2042">
          <cell r="H2042" t="str">
            <v>Moura Dr</v>
          </cell>
        </row>
        <row r="2043">
          <cell r="H2043" t="str">
            <v>Muirwood Dr</v>
          </cell>
        </row>
        <row r="2044">
          <cell r="H2044" t="str">
            <v>Mulberry Dr</v>
          </cell>
        </row>
        <row r="2045">
          <cell r="H2045" t="str">
            <v>Mulberry St</v>
          </cell>
        </row>
        <row r="2046">
          <cell r="H2046" t="str">
            <v>Mulholland Dr</v>
          </cell>
        </row>
        <row r="2047">
          <cell r="H2047" t="str">
            <v>Muriel Dr</v>
          </cell>
        </row>
        <row r="2048">
          <cell r="H2048" t="str">
            <v>Myrtle Ave</v>
          </cell>
        </row>
        <row r="2049">
          <cell r="H2049" t="str">
            <v>N St</v>
          </cell>
        </row>
        <row r="2050">
          <cell r="H2050" t="str">
            <v>Nadine Way</v>
          </cell>
        </row>
        <row r="2051">
          <cell r="H2051" t="str">
            <v>Nambe Ct</v>
          </cell>
        </row>
        <row r="2052">
          <cell r="H2052" t="str">
            <v>Nambe St</v>
          </cell>
        </row>
        <row r="2053">
          <cell r="H2053" t="str">
            <v>Nancy Jane Ln</v>
          </cell>
        </row>
        <row r="2054">
          <cell r="H2054" t="str">
            <v>Nancy Ln</v>
          </cell>
        </row>
        <row r="2055">
          <cell r="H2055" t="str">
            <v>Napoli St</v>
          </cell>
        </row>
        <row r="2056">
          <cell r="H2056" t="str">
            <v>Navajo Cir</v>
          </cell>
        </row>
        <row r="2057">
          <cell r="H2057" t="str">
            <v>Navajo Dr</v>
          </cell>
        </row>
        <row r="2058">
          <cell r="H2058" t="str">
            <v>Navajo St</v>
          </cell>
        </row>
        <row r="2059">
          <cell r="H2059" t="str">
            <v>Navigator Ln</v>
          </cell>
        </row>
        <row r="2060">
          <cell r="H2060" t="str">
            <v>Neighborly Way</v>
          </cell>
        </row>
        <row r="2061">
          <cell r="H2061" t="str">
            <v>Nepenthe Dr</v>
          </cell>
        </row>
        <row r="2062">
          <cell r="H2062" t="str">
            <v>New River Rd</v>
          </cell>
        </row>
        <row r="2063">
          <cell r="H2063" t="str">
            <v>Newcastle Cir</v>
          </cell>
        </row>
        <row r="2064">
          <cell r="H2064" t="str">
            <v>Nez Perce St</v>
          </cell>
        </row>
        <row r="2065">
          <cell r="H2065" t="str">
            <v>Nicholas Pl</v>
          </cell>
        </row>
        <row r="2066">
          <cell r="H2066" t="str">
            <v>Nicolet Ave</v>
          </cell>
        </row>
        <row r="2067">
          <cell r="H2067" t="str">
            <v>Night Glow Dr</v>
          </cell>
        </row>
        <row r="2068">
          <cell r="H2068" t="str">
            <v>Night Owl Ln</v>
          </cell>
        </row>
        <row r="2069">
          <cell r="H2069" t="str">
            <v>Nighthawk Way</v>
          </cell>
        </row>
        <row r="2070">
          <cell r="H2070" t="str">
            <v>Nisbet Ct</v>
          </cell>
        </row>
        <row r="2071">
          <cell r="H2071" t="str">
            <v>Nisbet Rd</v>
          </cell>
        </row>
        <row r="2072">
          <cell r="H2072" t="str">
            <v>No Name Ave</v>
          </cell>
        </row>
        <row r="2073">
          <cell r="H2073" t="str">
            <v>No Name Dr</v>
          </cell>
        </row>
        <row r="2074">
          <cell r="H2074" t="str">
            <v>No Name Gln</v>
          </cell>
        </row>
        <row r="2075">
          <cell r="H2075" t="str">
            <v>No Name Ln</v>
          </cell>
        </row>
        <row r="2076">
          <cell r="H2076" t="str">
            <v>No Name Pl</v>
          </cell>
        </row>
        <row r="2077">
          <cell r="H2077" t="str">
            <v>No Name Rd</v>
          </cell>
        </row>
        <row r="2078">
          <cell r="H2078" t="str">
            <v>No Name St</v>
          </cell>
        </row>
        <row r="2079">
          <cell r="H2079" t="str">
            <v>Nobel Rd</v>
          </cell>
        </row>
        <row r="2080">
          <cell r="H2080" t="str">
            <v>Nocona Ln</v>
          </cell>
        </row>
        <row r="2081">
          <cell r="H2081" t="str">
            <v>Noname St</v>
          </cell>
        </row>
        <row r="2082">
          <cell r="H2082" t="str">
            <v>Norterra Dr</v>
          </cell>
        </row>
        <row r="2083">
          <cell r="H2083" t="str">
            <v>Norterra Pkwy</v>
          </cell>
        </row>
        <row r="2084">
          <cell r="H2084" t="str">
            <v>North Christown Entrance</v>
          </cell>
        </row>
        <row r="2085">
          <cell r="H2085" t="str">
            <v>North Foothills Dr</v>
          </cell>
        </row>
        <row r="2086">
          <cell r="H2086" t="str">
            <v>North Ln</v>
          </cell>
        </row>
        <row r="2087">
          <cell r="H2087" t="str">
            <v>North Valley Pkwy</v>
          </cell>
        </row>
        <row r="2088">
          <cell r="H2088" t="str">
            <v>Northern Ave</v>
          </cell>
        </row>
        <row r="2089">
          <cell r="H2089" t="str">
            <v>Northern Lights Way</v>
          </cell>
        </row>
        <row r="2090">
          <cell r="H2090" t="str">
            <v>Northview Ave</v>
          </cell>
        </row>
        <row r="2091">
          <cell r="H2091" t="str">
            <v>Northwood Dr</v>
          </cell>
        </row>
        <row r="2092">
          <cell r="H2092" t="str">
            <v>Notch Hill Rd</v>
          </cell>
        </row>
        <row r="2093">
          <cell r="H2093" t="str">
            <v>Novak Way</v>
          </cell>
        </row>
        <row r="2094">
          <cell r="H2094" t="str">
            <v>Nowata Dr</v>
          </cell>
        </row>
        <row r="2095">
          <cell r="H2095" t="str">
            <v>Nutrioso Pass</v>
          </cell>
        </row>
        <row r="2096">
          <cell r="H2096" t="str">
            <v>O St</v>
          </cell>
        </row>
        <row r="2097">
          <cell r="H2097" t="str">
            <v>Oak St</v>
          </cell>
        </row>
        <row r="2098">
          <cell r="H2098" t="str">
            <v>Oakhurst Way</v>
          </cell>
        </row>
        <row r="2099">
          <cell r="H2099" t="str">
            <v>Oakleaf Dr</v>
          </cell>
        </row>
        <row r="2100">
          <cell r="H2100" t="str">
            <v>Oberlin Way</v>
          </cell>
        </row>
        <row r="2101">
          <cell r="H2101" t="str">
            <v>Ocotilla Ln</v>
          </cell>
        </row>
        <row r="2102">
          <cell r="H2102" t="str">
            <v>Ocotillo Hermoso Cir</v>
          </cell>
        </row>
        <row r="2103">
          <cell r="H2103" t="str">
            <v>Ocotillo Rd</v>
          </cell>
        </row>
        <row r="2104">
          <cell r="H2104" t="str">
            <v>Ocupado Dr</v>
          </cell>
        </row>
        <row r="2105">
          <cell r="H2105" t="str">
            <v>Odeum Ln</v>
          </cell>
        </row>
        <row r="2106">
          <cell r="H2106" t="str">
            <v>Oke St</v>
          </cell>
        </row>
        <row r="2107">
          <cell r="H2107" t="str">
            <v>Old Paint Trl</v>
          </cell>
        </row>
        <row r="2108">
          <cell r="H2108" t="str">
            <v>Old Southern Ave</v>
          </cell>
        </row>
        <row r="2109">
          <cell r="H2109" t="str">
            <v>Old Tower Rd</v>
          </cell>
        </row>
        <row r="2110">
          <cell r="H2110" t="str">
            <v>Old West Trl</v>
          </cell>
        </row>
        <row r="2111">
          <cell r="H2111" t="str">
            <v>Olney Ave</v>
          </cell>
        </row>
        <row r="2112">
          <cell r="H2112" t="str">
            <v>Olney Dr</v>
          </cell>
        </row>
        <row r="2113">
          <cell r="H2113" t="str">
            <v>Olympic Dr</v>
          </cell>
        </row>
        <row r="2114">
          <cell r="H2114" t="str">
            <v>Oneida Ct</v>
          </cell>
        </row>
        <row r="2115">
          <cell r="H2115" t="str">
            <v>Oneida St</v>
          </cell>
        </row>
        <row r="2116">
          <cell r="H2116" t="str">
            <v>Onyx Ave</v>
          </cell>
        </row>
        <row r="2117">
          <cell r="H2117" t="str">
            <v>Opportunity Way</v>
          </cell>
        </row>
        <row r="2118">
          <cell r="H2118" t="str">
            <v>Oraibi Dr</v>
          </cell>
        </row>
        <row r="2119">
          <cell r="H2119" t="str">
            <v>Orange Blossom Ln</v>
          </cell>
        </row>
        <row r="2120">
          <cell r="H2120" t="str">
            <v>Orange Dr</v>
          </cell>
        </row>
        <row r="2121">
          <cell r="H2121" t="str">
            <v>Orangewood Ave</v>
          </cell>
        </row>
        <row r="2122">
          <cell r="H2122" t="str">
            <v>Orangewood Dr</v>
          </cell>
        </row>
        <row r="2123">
          <cell r="H2123" t="str">
            <v>Orchid Ln</v>
          </cell>
        </row>
        <row r="2124">
          <cell r="H2124" t="str">
            <v>Oregon Ave</v>
          </cell>
        </row>
        <row r="2125">
          <cell r="H2125" t="str">
            <v>Orilla Cir</v>
          </cell>
        </row>
        <row r="2126">
          <cell r="H2126" t="str">
            <v>Ormondo Way</v>
          </cell>
        </row>
        <row r="2127">
          <cell r="H2127" t="str">
            <v>Osage Ct</v>
          </cell>
        </row>
        <row r="2128">
          <cell r="H2128" t="str">
            <v>Osborn Rd</v>
          </cell>
        </row>
        <row r="2129">
          <cell r="H2129" t="str">
            <v>Ottawa Ln</v>
          </cell>
        </row>
        <row r="2130">
          <cell r="H2130" t="str">
            <v>Oyer Ln</v>
          </cell>
        </row>
        <row r="2131">
          <cell r="H2131" t="str">
            <v>Oyer Way</v>
          </cell>
        </row>
        <row r="2132">
          <cell r="H2132" t="str">
            <v>P St</v>
          </cell>
        </row>
        <row r="2133">
          <cell r="H2133" t="str">
            <v>Pacey Rd</v>
          </cell>
        </row>
        <row r="2134">
          <cell r="H2134" t="str">
            <v>Pack Mule Pl</v>
          </cell>
        </row>
        <row r="2135">
          <cell r="H2135" t="str">
            <v>Pai St</v>
          </cell>
        </row>
        <row r="2136">
          <cell r="H2136" t="str">
            <v>Paint Your Wagon Trl</v>
          </cell>
        </row>
        <row r="2137">
          <cell r="H2137" t="str">
            <v>Paisano Cir</v>
          </cell>
        </row>
        <row r="2138">
          <cell r="H2138" t="str">
            <v>Paiute St</v>
          </cell>
        </row>
        <row r="2139">
          <cell r="H2139" t="str">
            <v>Palace Station Rd</v>
          </cell>
        </row>
        <row r="2140">
          <cell r="H2140" t="str">
            <v>Palacio Dr</v>
          </cell>
        </row>
        <row r="2141">
          <cell r="H2141" t="str">
            <v>Palacio Ln</v>
          </cell>
        </row>
        <row r="2142">
          <cell r="H2142" t="str">
            <v>Palacio Pl</v>
          </cell>
        </row>
        <row r="2143">
          <cell r="H2143" t="str">
            <v>Palacio Way</v>
          </cell>
        </row>
        <row r="2144">
          <cell r="H2144" t="str">
            <v>Pale St</v>
          </cell>
        </row>
        <row r="2145">
          <cell r="H2145" t="str">
            <v>Palm Canyon Dr</v>
          </cell>
        </row>
        <row r="2146">
          <cell r="H2146" t="str">
            <v>Palm Ln</v>
          </cell>
        </row>
        <row r="2147">
          <cell r="H2147" t="str">
            <v>Palmaire Ave</v>
          </cell>
        </row>
        <row r="2148">
          <cell r="H2148" t="str">
            <v>Palmcroft Dr</v>
          </cell>
        </row>
        <row r="2149">
          <cell r="H2149" t="str">
            <v>Palmcroft Way</v>
          </cell>
        </row>
        <row r="2150">
          <cell r="H2150" t="str">
            <v>Palmer Dr</v>
          </cell>
        </row>
        <row r="2151">
          <cell r="H2151" t="str">
            <v>Palo Brea Ln</v>
          </cell>
        </row>
        <row r="2152">
          <cell r="H2152" t="str">
            <v>Palo Verde Dr</v>
          </cell>
        </row>
        <row r="2153">
          <cell r="H2153" t="str">
            <v>Palo Verde Ln</v>
          </cell>
        </row>
        <row r="2154">
          <cell r="H2154" t="str">
            <v>Paloma Pkwy</v>
          </cell>
        </row>
        <row r="2155">
          <cell r="H2155" t="str">
            <v>Palomilla Ct</v>
          </cell>
        </row>
        <row r="2156">
          <cell r="H2156" t="str">
            <v>Palomino Rd</v>
          </cell>
        </row>
        <row r="2157">
          <cell r="H2157" t="str">
            <v>Papago Cir</v>
          </cell>
        </row>
        <row r="2158">
          <cell r="H2158" t="str">
            <v>Papago Ct</v>
          </cell>
        </row>
        <row r="2159">
          <cell r="H2159" t="str">
            <v>Papago Park</v>
          </cell>
        </row>
        <row r="2160">
          <cell r="H2160" t="str">
            <v>Papago St</v>
          </cell>
        </row>
        <row r="2161">
          <cell r="H2161" t="str">
            <v>Paradise Dr</v>
          </cell>
        </row>
        <row r="2162">
          <cell r="H2162" t="str">
            <v>Paradise Ln</v>
          </cell>
        </row>
        <row r="2163">
          <cell r="H2163" t="str">
            <v>Paradise Park Dr</v>
          </cell>
        </row>
        <row r="2164">
          <cell r="H2164" t="str">
            <v>Paradise Village Pkwy</v>
          </cell>
        </row>
        <row r="2165">
          <cell r="H2165" t="str">
            <v>Paradise Way</v>
          </cell>
        </row>
        <row r="2166">
          <cell r="H2166" t="str">
            <v>Paraiso Dr</v>
          </cell>
        </row>
        <row r="2167">
          <cell r="H2167" t="str">
            <v>Park Ave</v>
          </cell>
        </row>
        <row r="2168">
          <cell r="H2168" t="str">
            <v>Park Pl</v>
          </cell>
        </row>
        <row r="2169">
          <cell r="H2169" t="str">
            <v>Park Place North</v>
          </cell>
        </row>
        <row r="2170">
          <cell r="H2170" t="str">
            <v>Park Place South</v>
          </cell>
        </row>
        <row r="2171">
          <cell r="H2171" t="str">
            <v>Park St</v>
          </cell>
        </row>
        <row r="2172">
          <cell r="H2172" t="str">
            <v>Park View Cir</v>
          </cell>
        </row>
        <row r="2173">
          <cell r="H2173" t="str">
            <v>Park View Ln</v>
          </cell>
        </row>
        <row r="2174">
          <cell r="H2174" t="str">
            <v>Parkside Ln</v>
          </cell>
        </row>
        <row r="2175">
          <cell r="H2175" t="str">
            <v>Parkway Dr</v>
          </cell>
        </row>
        <row r="2176">
          <cell r="H2176" t="str">
            <v>Parnell Dr</v>
          </cell>
        </row>
        <row r="2177">
          <cell r="H2177" t="str">
            <v>Parsons Rd</v>
          </cell>
        </row>
        <row r="2178">
          <cell r="H2178" t="str">
            <v>Pasadena Ave</v>
          </cell>
        </row>
        <row r="2179">
          <cell r="H2179" t="str">
            <v>Pasaro Dr</v>
          </cell>
        </row>
        <row r="2180">
          <cell r="H2180" t="str">
            <v>Paseo Way</v>
          </cell>
        </row>
        <row r="2181">
          <cell r="H2181" t="str">
            <v>Paso Trl</v>
          </cell>
        </row>
        <row r="2182">
          <cell r="H2182" t="str">
            <v>Pate Pl</v>
          </cell>
        </row>
        <row r="2183">
          <cell r="H2183" t="str">
            <v>Pathfinder Dr</v>
          </cell>
        </row>
        <row r="2184">
          <cell r="H2184" t="str">
            <v>Patricia Jane Dr</v>
          </cell>
        </row>
        <row r="2185">
          <cell r="H2185" t="str">
            <v>Patricia St</v>
          </cell>
        </row>
        <row r="2186">
          <cell r="H2186" t="str">
            <v>Patricio St</v>
          </cell>
        </row>
        <row r="2187">
          <cell r="H2187" t="str">
            <v>Patrick Ln</v>
          </cell>
        </row>
        <row r="2188">
          <cell r="H2188" t="str">
            <v>Pawnee Cir</v>
          </cell>
        </row>
        <row r="2189">
          <cell r="H2189" t="str">
            <v>Payson Rd</v>
          </cell>
        </row>
        <row r="2190">
          <cell r="H2190" t="str">
            <v>Peak View Rd</v>
          </cell>
        </row>
        <row r="2191">
          <cell r="H2191" t="str">
            <v>Pearce Rd</v>
          </cell>
        </row>
        <row r="2192">
          <cell r="H2192" t="str">
            <v>Peay Dr</v>
          </cell>
        </row>
        <row r="2193">
          <cell r="H2193" t="str">
            <v>Pebbles Ct</v>
          </cell>
        </row>
        <row r="2194">
          <cell r="H2194" t="str">
            <v>Pecan Rd</v>
          </cell>
        </row>
        <row r="2195">
          <cell r="H2195" t="str">
            <v>Pecos Rd</v>
          </cell>
        </row>
        <row r="2196">
          <cell r="H2196" t="str">
            <v>Pedro Ln</v>
          </cell>
        </row>
        <row r="2197">
          <cell r="H2197" t="str">
            <v>Pedro Rd</v>
          </cell>
        </row>
        <row r="2198">
          <cell r="H2198" t="str">
            <v>Peoria Ave</v>
          </cell>
        </row>
        <row r="2199">
          <cell r="H2199" t="str">
            <v>Pepper Ridge Cir</v>
          </cell>
        </row>
        <row r="2200">
          <cell r="H2200" t="str">
            <v>Perdido Way</v>
          </cell>
        </row>
        <row r="2201">
          <cell r="H2201" t="str">
            <v>Perola Dr</v>
          </cell>
        </row>
        <row r="2202">
          <cell r="H2202" t="str">
            <v>Pershing Ave</v>
          </cell>
        </row>
        <row r="2203">
          <cell r="H2203" t="str">
            <v>Pershing Rd</v>
          </cell>
        </row>
        <row r="2204">
          <cell r="H2204" t="str">
            <v>Pewaukee St</v>
          </cell>
        </row>
        <row r="2205">
          <cell r="H2205" t="str">
            <v>Phalen Dr</v>
          </cell>
        </row>
        <row r="2206">
          <cell r="H2206" t="str">
            <v>Phelps Rd</v>
          </cell>
        </row>
        <row r="2207">
          <cell r="H2207" t="str">
            <v>Phoenicia Pl</v>
          </cell>
        </row>
        <row r="2208">
          <cell r="H2208" t="str">
            <v>Phoenician Blvd</v>
          </cell>
        </row>
        <row r="2209">
          <cell r="H2209" t="str">
            <v>Phoenix S Mtn Park</v>
          </cell>
        </row>
        <row r="2210">
          <cell r="H2210" t="str">
            <v>Picadilly Rd</v>
          </cell>
        </row>
        <row r="2211">
          <cell r="H2211" t="str">
            <v>Piccadilly Rd</v>
          </cell>
        </row>
        <row r="2212">
          <cell r="H2212" t="str">
            <v>Pickrell Dr</v>
          </cell>
        </row>
        <row r="2213">
          <cell r="H2213" t="str">
            <v>Piedmont Rd</v>
          </cell>
        </row>
        <row r="2214">
          <cell r="H2214" t="str">
            <v>Pierce St</v>
          </cell>
        </row>
        <row r="2215">
          <cell r="H2215" t="str">
            <v>Pierson Cir</v>
          </cell>
        </row>
        <row r="2216">
          <cell r="H2216" t="str">
            <v>Pierson St</v>
          </cell>
        </row>
        <row r="2217">
          <cell r="H2217" t="str">
            <v>Piestewa Peak Park</v>
          </cell>
        </row>
        <row r="2218">
          <cell r="H2218" t="str">
            <v>Pike Pl</v>
          </cell>
        </row>
        <row r="2219">
          <cell r="H2219" t="str">
            <v>Pima Canyon Rd</v>
          </cell>
        </row>
        <row r="2220">
          <cell r="H2220" t="str">
            <v>Pima Cir</v>
          </cell>
        </row>
        <row r="2221">
          <cell r="H2221" t="str">
            <v>Pima St</v>
          </cell>
        </row>
        <row r="2222">
          <cell r="H2222" t="str">
            <v>Pinchot Ave</v>
          </cell>
        </row>
        <row r="2223">
          <cell r="H2223" t="str">
            <v>Pinchot Dr</v>
          </cell>
        </row>
        <row r="2224">
          <cell r="H2224" t="str">
            <v>Pine Valley Dr</v>
          </cell>
        </row>
        <row r="2225">
          <cell r="H2225" t="str">
            <v>Pink Ct</v>
          </cell>
        </row>
        <row r="2226">
          <cell r="H2226" t="str">
            <v>Pinnacle Hill Dr</v>
          </cell>
        </row>
        <row r="2227">
          <cell r="H2227" t="str">
            <v>Pinnacle Peak Rd</v>
          </cell>
        </row>
        <row r="2228">
          <cell r="H2228" t="str">
            <v>Pinnacle Vista Dr</v>
          </cell>
        </row>
        <row r="2229">
          <cell r="H2229" t="str">
            <v>Pinto Ct</v>
          </cell>
        </row>
        <row r="2230">
          <cell r="H2230" t="str">
            <v>Pinto Dr</v>
          </cell>
        </row>
        <row r="2231">
          <cell r="H2231" t="str">
            <v>Pinto Ln</v>
          </cell>
        </row>
        <row r="2232">
          <cell r="H2232" t="str">
            <v>Pioneer Rd</v>
          </cell>
        </row>
        <row r="2233">
          <cell r="H2233" t="str">
            <v>Pioneer St</v>
          </cell>
        </row>
        <row r="2234">
          <cell r="H2234" t="str">
            <v>Pipa St</v>
          </cell>
        </row>
        <row r="2235">
          <cell r="H2235" t="str">
            <v>Pipestone Pl</v>
          </cell>
        </row>
        <row r="2236">
          <cell r="H2236" t="str">
            <v>Piping Rock Ct</v>
          </cell>
        </row>
        <row r="2237">
          <cell r="H2237" t="str">
            <v>Piping Rock Rd</v>
          </cell>
        </row>
        <row r="2238">
          <cell r="H2238" t="str">
            <v>Piro Ct</v>
          </cell>
        </row>
        <row r="2239">
          <cell r="H2239" t="str">
            <v>Piro St</v>
          </cell>
        </row>
        <row r="2240">
          <cell r="H2240" t="str">
            <v>Pistol Pl</v>
          </cell>
        </row>
        <row r="2241">
          <cell r="H2241" t="str">
            <v>Piute Ave</v>
          </cell>
        </row>
        <row r="2242">
          <cell r="H2242" t="str">
            <v>Place D Valencia</v>
          </cell>
        </row>
        <row r="2243">
          <cell r="H2243" t="str">
            <v>Planada Ln</v>
          </cell>
        </row>
        <row r="2244">
          <cell r="H2244" t="str">
            <v>Pleasant Dr</v>
          </cell>
        </row>
        <row r="2245">
          <cell r="H2245" t="str">
            <v>Pleasant Ln</v>
          </cell>
        </row>
        <row r="2246">
          <cell r="H2246" t="str">
            <v>Plum Rd</v>
          </cell>
        </row>
        <row r="2247">
          <cell r="H2247" t="str">
            <v>Pocono Way</v>
          </cell>
        </row>
        <row r="2248">
          <cell r="H2248" t="str">
            <v>Poinsettia Dr</v>
          </cell>
        </row>
        <row r="2249">
          <cell r="H2249" t="str">
            <v>Pointe Golf Club Dr</v>
          </cell>
        </row>
        <row r="2250">
          <cell r="H2250" t="str">
            <v>Pointe Pkwy</v>
          </cell>
        </row>
        <row r="2251">
          <cell r="H2251" t="str">
            <v>Pokeberry Ln</v>
          </cell>
        </row>
        <row r="2252">
          <cell r="H2252" t="str">
            <v>Polk St</v>
          </cell>
        </row>
        <row r="2253">
          <cell r="H2253" t="str">
            <v>Pollack Ln</v>
          </cell>
        </row>
        <row r="2254">
          <cell r="H2254" t="str">
            <v>Pollack St</v>
          </cell>
        </row>
        <row r="2255">
          <cell r="H2255" t="str">
            <v>Pomo St</v>
          </cell>
        </row>
        <row r="2256">
          <cell r="H2256" t="str">
            <v>Pomona Rd</v>
          </cell>
        </row>
        <row r="2257">
          <cell r="H2257" t="str">
            <v>Ponca St</v>
          </cell>
        </row>
        <row r="2258">
          <cell r="H2258" t="str">
            <v>Ponderosa Dr</v>
          </cell>
        </row>
        <row r="2259">
          <cell r="H2259" t="str">
            <v>Ponderosa Ln</v>
          </cell>
        </row>
        <row r="2260">
          <cell r="H2260" t="str">
            <v>Pontiac Dr</v>
          </cell>
        </row>
        <row r="2261">
          <cell r="H2261" t="str">
            <v>Port Au Prince Ln</v>
          </cell>
        </row>
        <row r="2262">
          <cell r="H2262" t="str">
            <v>Port Royale Ln</v>
          </cell>
        </row>
        <row r="2263">
          <cell r="H2263" t="str">
            <v>Portland St</v>
          </cell>
        </row>
        <row r="2264">
          <cell r="H2264" t="str">
            <v>Poston Dr</v>
          </cell>
        </row>
        <row r="2265">
          <cell r="H2265" t="str">
            <v>Potomac St</v>
          </cell>
        </row>
        <row r="2266">
          <cell r="H2266" t="str">
            <v>Potter Dr</v>
          </cell>
        </row>
        <row r="2267">
          <cell r="H2267" t="str">
            <v>Powell Dr</v>
          </cell>
        </row>
        <row r="2268">
          <cell r="H2268" t="str">
            <v>Praiano Way</v>
          </cell>
        </row>
        <row r="2269">
          <cell r="H2269" t="str">
            <v>Presario Trl</v>
          </cell>
        </row>
        <row r="2270">
          <cell r="H2270" t="str">
            <v>Preserve Way</v>
          </cell>
        </row>
        <row r="2271">
          <cell r="H2271" t="str">
            <v>Presidio Rd</v>
          </cell>
        </row>
        <row r="2272">
          <cell r="H2272" t="str">
            <v>Preston Ln</v>
          </cell>
        </row>
        <row r="2273">
          <cell r="H2273" t="str">
            <v>Preston Way</v>
          </cell>
        </row>
        <row r="2274">
          <cell r="H2274" t="str">
            <v>Prickly Pear Trl</v>
          </cell>
        </row>
        <row r="2275">
          <cell r="H2275" t="str">
            <v>Priest Dr</v>
          </cell>
        </row>
        <row r="2276">
          <cell r="H2276" t="str">
            <v>Primrose St</v>
          </cell>
        </row>
        <row r="2277">
          <cell r="H2277" t="str">
            <v>Primula Ct</v>
          </cell>
        </row>
        <row r="2278">
          <cell r="H2278" t="str">
            <v>Princess Dr</v>
          </cell>
        </row>
        <row r="2279">
          <cell r="H2279" t="str">
            <v>Priscilla Ct</v>
          </cell>
        </row>
        <row r="2280">
          <cell r="H2280" t="str">
            <v>Private Dr</v>
          </cell>
        </row>
        <row r="2281">
          <cell r="H2281" t="str">
            <v>Project Dr</v>
          </cell>
        </row>
        <row r="2282">
          <cell r="H2282" t="str">
            <v>Pueblo Ave</v>
          </cell>
        </row>
        <row r="2283">
          <cell r="H2283" t="str">
            <v>Pueblo Dr</v>
          </cell>
        </row>
        <row r="2284">
          <cell r="H2284" t="str">
            <v>Puget Ave</v>
          </cell>
        </row>
        <row r="2285">
          <cell r="H2285" t="str">
            <v>Pullman Rd</v>
          </cell>
        </row>
        <row r="2286">
          <cell r="H2286" t="str">
            <v>Purdue Ave</v>
          </cell>
        </row>
        <row r="2287">
          <cell r="H2287" t="str">
            <v>Pyramid Peak Pkwy</v>
          </cell>
        </row>
        <row r="2288">
          <cell r="H2288" t="str">
            <v>Pyramid Peak Pky</v>
          </cell>
        </row>
        <row r="2289">
          <cell r="H2289" t="str">
            <v>Pyramid Peak Pkyy</v>
          </cell>
        </row>
        <row r="2290">
          <cell r="H2290" t="str">
            <v>Pyrenees Pass</v>
          </cell>
        </row>
        <row r="2291">
          <cell r="H2291" t="str">
            <v>Q St</v>
          </cell>
        </row>
        <row r="2292">
          <cell r="H2292" t="str">
            <v>Quail Ave</v>
          </cell>
        </row>
        <row r="2293">
          <cell r="H2293" t="str">
            <v>Quail Track Dr</v>
          </cell>
        </row>
        <row r="2294">
          <cell r="H2294" t="str">
            <v>Questa Dr</v>
          </cell>
        </row>
        <row r="2295">
          <cell r="H2295" t="str">
            <v>Questa Tierra Dr</v>
          </cell>
        </row>
        <row r="2296">
          <cell r="H2296" t="str">
            <v>Quien Sabe Way</v>
          </cell>
        </row>
        <row r="2297">
          <cell r="H2297" t="str">
            <v>Quiet Hollow Ln</v>
          </cell>
        </row>
        <row r="2298">
          <cell r="H2298" t="str">
            <v>R St</v>
          </cell>
        </row>
        <row r="2299">
          <cell r="H2299" t="str">
            <v>Rabjohn Rd</v>
          </cell>
        </row>
        <row r="2300">
          <cell r="H2300" t="str">
            <v>Rainier Ln</v>
          </cell>
        </row>
        <row r="2301">
          <cell r="H2301" t="str">
            <v>Rainwater Dr</v>
          </cell>
        </row>
        <row r="2302">
          <cell r="H2302" t="str">
            <v>Rairdan Ln</v>
          </cell>
        </row>
        <row r="2303">
          <cell r="H2303" t="str">
            <v>Ramuda Dr</v>
          </cell>
        </row>
        <row r="2304">
          <cell r="H2304" t="str">
            <v>Ranch Cir</v>
          </cell>
        </row>
        <row r="2305">
          <cell r="H2305" t="str">
            <v>Ranch Rd</v>
          </cell>
        </row>
        <row r="2306">
          <cell r="H2306" t="str">
            <v>Rancho Caliente Dr</v>
          </cell>
        </row>
        <row r="2307">
          <cell r="H2307" t="str">
            <v>Rancho Del Oro Dr</v>
          </cell>
        </row>
        <row r="2308">
          <cell r="H2308" t="str">
            <v>Rancho Dr</v>
          </cell>
        </row>
        <row r="2309">
          <cell r="H2309" t="str">
            <v>Rancho Laredo Dr</v>
          </cell>
        </row>
        <row r="2310">
          <cell r="H2310" t="str">
            <v>Rancho Paloma Dr</v>
          </cell>
        </row>
        <row r="2311">
          <cell r="H2311" t="str">
            <v>Rancho Tierra Dr</v>
          </cell>
        </row>
        <row r="2312">
          <cell r="H2312" t="str">
            <v>Randolph Rd</v>
          </cell>
        </row>
        <row r="2313">
          <cell r="H2313" t="str">
            <v>Range Mule Dr</v>
          </cell>
        </row>
        <row r="2314">
          <cell r="H2314" t="str">
            <v>Ranger Dr</v>
          </cell>
        </row>
        <row r="2315">
          <cell r="H2315" t="str">
            <v>Rapalo Rd</v>
          </cell>
        </row>
        <row r="2316">
          <cell r="H2316" t="str">
            <v>Rascon Loop</v>
          </cell>
        </row>
        <row r="2317">
          <cell r="H2317" t="str">
            <v>Raven Rd</v>
          </cell>
        </row>
        <row r="2318">
          <cell r="H2318" t="str">
            <v>Ravina Ln</v>
          </cell>
        </row>
        <row r="2319">
          <cell r="H2319" t="str">
            <v>Ray Rd</v>
          </cell>
        </row>
        <row r="2320">
          <cell r="H2320" t="str">
            <v>Rayanna Ct</v>
          </cell>
        </row>
        <row r="2321">
          <cell r="H2321" t="str">
            <v>Raymond St</v>
          </cell>
        </row>
        <row r="2322">
          <cell r="H2322" t="str">
            <v>Reade Ave</v>
          </cell>
        </row>
        <row r="2323">
          <cell r="H2323" t="str">
            <v>Red Bird Rd</v>
          </cell>
        </row>
        <row r="2324">
          <cell r="H2324" t="str">
            <v>Red Bird Road</v>
          </cell>
        </row>
        <row r="2325">
          <cell r="H2325" t="str">
            <v>Red Fox Rd</v>
          </cell>
        </row>
        <row r="2326">
          <cell r="H2326" t="str">
            <v>Red Range Way</v>
          </cell>
        </row>
        <row r="2327">
          <cell r="H2327" t="str">
            <v>Red Rock Dr</v>
          </cell>
        </row>
        <row r="2328">
          <cell r="H2328" t="str">
            <v>Redbird Rd</v>
          </cell>
        </row>
        <row r="2329">
          <cell r="H2329" t="str">
            <v>Reddie Loop</v>
          </cell>
        </row>
        <row r="2330">
          <cell r="H2330" t="str">
            <v>Redfield Rd</v>
          </cell>
        </row>
        <row r="2331">
          <cell r="H2331" t="str">
            <v>Redwood Ct</v>
          </cell>
        </row>
        <row r="2332">
          <cell r="H2332" t="str">
            <v>Redwood Ln</v>
          </cell>
        </row>
        <row r="2333">
          <cell r="H2333" t="str">
            <v>Reidar Rd</v>
          </cell>
        </row>
        <row r="2334">
          <cell r="H2334" t="str">
            <v>Renee Dr</v>
          </cell>
        </row>
        <row r="2335">
          <cell r="H2335" t="str">
            <v>Reserve Dr</v>
          </cell>
        </row>
        <row r="2336">
          <cell r="H2336" t="str">
            <v>Restin Rd</v>
          </cell>
        </row>
        <row r="2337">
          <cell r="H2337" t="str">
            <v>Rhonda Dr</v>
          </cell>
        </row>
        <row r="2338">
          <cell r="H2338" t="str">
            <v>Richland St</v>
          </cell>
        </row>
        <row r="2339">
          <cell r="H2339" t="str">
            <v>Ridge Creek Rd</v>
          </cell>
        </row>
        <row r="2340">
          <cell r="H2340" t="str">
            <v>Ridge Rd</v>
          </cell>
        </row>
        <row r="2341">
          <cell r="H2341" t="str">
            <v>Riley Rd</v>
          </cell>
        </row>
        <row r="2342">
          <cell r="H2342" t="str">
            <v>Rimrock Dr</v>
          </cell>
        </row>
        <row r="2343">
          <cell r="H2343" t="str">
            <v>Ringtail Way</v>
          </cell>
        </row>
        <row r="2344">
          <cell r="H2344" t="str">
            <v>Rio Salado Scenic Dr</v>
          </cell>
        </row>
        <row r="2345">
          <cell r="H2345" t="str">
            <v>Riordan Ranch Rd</v>
          </cell>
        </row>
        <row r="2346">
          <cell r="H2346" t="str">
            <v>Riva Rd</v>
          </cell>
        </row>
        <row r="2347">
          <cell r="H2347" t="str">
            <v>River Point Pkwy</v>
          </cell>
        </row>
        <row r="2348">
          <cell r="H2348" t="str">
            <v>River Walk Dr</v>
          </cell>
        </row>
        <row r="2349">
          <cell r="H2349" t="str">
            <v>Rivera Dr</v>
          </cell>
        </row>
        <row r="2350">
          <cell r="H2350" t="str">
            <v>Riverside Ave</v>
          </cell>
        </row>
        <row r="2351">
          <cell r="H2351" t="str">
            <v>Riverside St</v>
          </cell>
        </row>
        <row r="2352">
          <cell r="H2352" t="str">
            <v>Riverview Dr</v>
          </cell>
        </row>
        <row r="2353">
          <cell r="H2353" t="str">
            <v>Riverwood Blvd</v>
          </cell>
        </row>
        <row r="2354">
          <cell r="H2354" t="str">
            <v>Roanoke Ave</v>
          </cell>
        </row>
        <row r="2355">
          <cell r="H2355" t="str">
            <v>Roanoke Dr</v>
          </cell>
        </row>
        <row r="2356">
          <cell r="H2356" t="str">
            <v>Robb Ln</v>
          </cell>
        </row>
        <row r="2357">
          <cell r="H2357" t="str">
            <v>Robert E Lee St</v>
          </cell>
        </row>
        <row r="2358">
          <cell r="H2358" t="str">
            <v>Roberta Dr</v>
          </cell>
        </row>
        <row r="2359">
          <cell r="H2359" t="str">
            <v>Roberta Ln</v>
          </cell>
        </row>
        <row r="2360">
          <cell r="H2360" t="str">
            <v>Roberts Rd</v>
          </cell>
        </row>
        <row r="2361">
          <cell r="H2361" t="str">
            <v>Robin Ln</v>
          </cell>
        </row>
        <row r="2362">
          <cell r="H2362" t="str">
            <v>Rock Wren Rd</v>
          </cell>
        </row>
        <row r="2363">
          <cell r="H2363" t="str">
            <v>Rockhill Rd</v>
          </cell>
        </row>
        <row r="2364">
          <cell r="H2364" t="str">
            <v>Rockingham Rd</v>
          </cell>
        </row>
        <row r="2365">
          <cell r="H2365" t="str">
            <v>Rockledge Cir</v>
          </cell>
        </row>
        <row r="2366">
          <cell r="H2366" t="str">
            <v>Rockledge Rd</v>
          </cell>
        </row>
        <row r="2367">
          <cell r="H2367" t="str">
            <v>Rockridge Rd</v>
          </cell>
        </row>
        <row r="2368">
          <cell r="H2368" t="str">
            <v>Rockwood Cir</v>
          </cell>
        </row>
        <row r="2369">
          <cell r="H2369" t="str">
            <v>Rockwood Dr</v>
          </cell>
        </row>
        <row r="2370">
          <cell r="H2370" t="str">
            <v>Rocky Slope Dr</v>
          </cell>
        </row>
        <row r="2371">
          <cell r="H2371" t="str">
            <v>Roeser Rd</v>
          </cell>
        </row>
        <row r="2372">
          <cell r="H2372" t="str">
            <v>Rolling Rock Dr</v>
          </cell>
        </row>
        <row r="2373">
          <cell r="H2373" t="str">
            <v>Roma Ave</v>
          </cell>
        </row>
        <row r="2374">
          <cell r="H2374" t="str">
            <v>Romley Ave</v>
          </cell>
        </row>
        <row r="2375">
          <cell r="H2375" t="str">
            <v>Romley Rd</v>
          </cell>
        </row>
        <row r="2376">
          <cell r="H2376" t="str">
            <v>Romo Loop</v>
          </cell>
        </row>
        <row r="2377">
          <cell r="H2377" t="str">
            <v>Ron Rico Rd</v>
          </cell>
        </row>
        <row r="2378">
          <cell r="H2378" t="str">
            <v>Ronald Rd</v>
          </cell>
        </row>
        <row r="2379">
          <cell r="H2379" t="str">
            <v>Roosevelt St</v>
          </cell>
        </row>
        <row r="2380">
          <cell r="H2380" t="str">
            <v>Rose Cir</v>
          </cell>
        </row>
        <row r="2381">
          <cell r="H2381" t="str">
            <v>Rose Circle Dr</v>
          </cell>
        </row>
        <row r="2382">
          <cell r="H2382" t="str">
            <v>Rose Garden Ln</v>
          </cell>
        </row>
        <row r="2383">
          <cell r="H2383" t="str">
            <v>Rose Garden Loop</v>
          </cell>
        </row>
        <row r="2384">
          <cell r="H2384" t="str">
            <v>Rose Ln</v>
          </cell>
        </row>
        <row r="2385">
          <cell r="H2385" t="str">
            <v>Rose Marie Ln</v>
          </cell>
        </row>
        <row r="2386">
          <cell r="H2386" t="str">
            <v>Rosemonte Dr</v>
          </cell>
        </row>
        <row r="2387">
          <cell r="H2387" t="str">
            <v>Rosewood Ave</v>
          </cell>
        </row>
        <row r="2388">
          <cell r="H2388" t="str">
            <v>Rosewood Dr</v>
          </cell>
        </row>
        <row r="2389">
          <cell r="H2389" t="str">
            <v>Rosewood Ln</v>
          </cell>
        </row>
        <row r="2390">
          <cell r="H2390" t="str">
            <v>Ross Ave</v>
          </cell>
        </row>
        <row r="2391">
          <cell r="H2391" t="str">
            <v>Ross Dr</v>
          </cell>
        </row>
        <row r="2392">
          <cell r="H2392" t="str">
            <v>Rough Rider Rd</v>
          </cell>
        </row>
        <row r="2393">
          <cell r="H2393" t="str">
            <v>Round Hill Dr</v>
          </cell>
        </row>
        <row r="2394">
          <cell r="H2394" t="str">
            <v>Roundhouse Rd</v>
          </cell>
        </row>
        <row r="2395">
          <cell r="H2395" t="str">
            <v>Roveen Ave</v>
          </cell>
        </row>
        <row r="2396">
          <cell r="H2396" t="str">
            <v>Rovey Ave</v>
          </cell>
        </row>
        <row r="2397">
          <cell r="H2397" t="str">
            <v>Rovey Cir</v>
          </cell>
        </row>
        <row r="2398">
          <cell r="H2398" t="str">
            <v>Rowel Rd</v>
          </cell>
        </row>
        <row r="2399">
          <cell r="H2399" t="str">
            <v>Rowlands Ln</v>
          </cell>
        </row>
        <row r="2400">
          <cell r="H2400" t="str">
            <v>Roy Rogers Rd</v>
          </cell>
        </row>
        <row r="2401">
          <cell r="H2401" t="str">
            <v>Royal Palm Cir</v>
          </cell>
        </row>
        <row r="2402">
          <cell r="H2402" t="str">
            <v>Royal Palm Rd</v>
          </cell>
        </row>
        <row r="2403">
          <cell r="H2403" t="str">
            <v>Royal Palm Sq</v>
          </cell>
        </row>
        <row r="2404">
          <cell r="H2404" t="str">
            <v>Royal View Dr</v>
          </cell>
        </row>
        <row r="2405">
          <cell r="H2405" t="str">
            <v>Royer Rd</v>
          </cell>
        </row>
        <row r="2406">
          <cell r="H2406" t="str">
            <v>Rubicon Ave</v>
          </cell>
        </row>
        <row r="2407">
          <cell r="H2407" t="str">
            <v>Ruby Ln</v>
          </cell>
        </row>
        <row r="2408">
          <cell r="H2408" t="str">
            <v>Rue De Lamour</v>
          </cell>
        </row>
        <row r="2409">
          <cell r="H2409" t="str">
            <v>Rue De Lamour Ave</v>
          </cell>
        </row>
        <row r="2410">
          <cell r="H2410" t="str">
            <v>Runion Dr</v>
          </cell>
        </row>
        <row r="2411">
          <cell r="H2411" t="str">
            <v>Running Bear Ct</v>
          </cell>
        </row>
        <row r="2412">
          <cell r="H2412" t="str">
            <v>Running Deer Trl</v>
          </cell>
        </row>
        <row r="2413">
          <cell r="H2413" t="str">
            <v>Rushmore Dr</v>
          </cell>
        </row>
        <row r="2414">
          <cell r="H2414" t="str">
            <v>Rustling Oaks Ln</v>
          </cell>
        </row>
        <row r="2415">
          <cell r="H2415" t="str">
            <v>Ruth Ave</v>
          </cell>
        </row>
        <row r="2416">
          <cell r="H2416" t="str">
            <v>Sacaton St</v>
          </cell>
        </row>
        <row r="2417">
          <cell r="H2417" t="str">
            <v>Sack Dr</v>
          </cell>
        </row>
        <row r="2418">
          <cell r="H2418" t="str">
            <v>Saddle Blanket Rd</v>
          </cell>
        </row>
        <row r="2419">
          <cell r="H2419" t="str">
            <v>Saddle Ln</v>
          </cell>
        </row>
        <row r="2420">
          <cell r="H2420" t="str">
            <v>Saddle Mountain Rd</v>
          </cell>
        </row>
        <row r="2421">
          <cell r="H2421" t="str">
            <v>Saddle Ter</v>
          </cell>
        </row>
        <row r="2422">
          <cell r="H2422" t="str">
            <v>Saddlehorn Rd</v>
          </cell>
        </row>
        <row r="2423">
          <cell r="H2423" t="str">
            <v>Saddlerock Dr</v>
          </cell>
        </row>
        <row r="2424">
          <cell r="H2424" t="str">
            <v>Sage Dr</v>
          </cell>
        </row>
        <row r="2425">
          <cell r="H2425" t="str">
            <v>Sagebrush Dr</v>
          </cell>
        </row>
        <row r="2426">
          <cell r="H2426" t="str">
            <v>Saguaro Cir</v>
          </cell>
        </row>
        <row r="2427">
          <cell r="H2427" t="str">
            <v>Saguaro Park Ln</v>
          </cell>
        </row>
        <row r="2428">
          <cell r="H2428" t="str">
            <v>Sahuaro Blvd</v>
          </cell>
        </row>
        <row r="2429">
          <cell r="H2429" t="str">
            <v>Sahuaro Dr</v>
          </cell>
        </row>
        <row r="2430">
          <cell r="H2430" t="str">
            <v>Sahuaro Rd</v>
          </cell>
        </row>
        <row r="2431">
          <cell r="H2431" t="str">
            <v>Sahuaro St</v>
          </cell>
        </row>
        <row r="2432">
          <cell r="H2432" t="str">
            <v>Salinas Ct</v>
          </cell>
        </row>
        <row r="2433">
          <cell r="H2433" t="str">
            <v>Salinas St</v>
          </cell>
        </row>
        <row r="2434">
          <cell r="H2434" t="str">
            <v>Salt River Dr</v>
          </cell>
        </row>
        <row r="2435">
          <cell r="H2435" t="str">
            <v>Salter Dr</v>
          </cell>
        </row>
        <row r="2436">
          <cell r="H2436" t="str">
            <v>Salton Cir</v>
          </cell>
        </row>
        <row r="2437">
          <cell r="H2437" t="str">
            <v>Saltsage Dr</v>
          </cell>
        </row>
        <row r="2438">
          <cell r="H2438" t="str">
            <v>Samantha Way</v>
          </cell>
        </row>
        <row r="2439">
          <cell r="H2439" t="str">
            <v>Samples Ln</v>
          </cell>
        </row>
        <row r="2440">
          <cell r="H2440" t="str">
            <v>Samuel Dr</v>
          </cell>
        </row>
        <row r="2441">
          <cell r="H2441" t="str">
            <v>San Francisco Dr</v>
          </cell>
        </row>
        <row r="2442">
          <cell r="H2442" t="str">
            <v>San Gabriel Ave</v>
          </cell>
        </row>
        <row r="2443">
          <cell r="H2443" t="str">
            <v>San Juan Ave</v>
          </cell>
        </row>
        <row r="2444">
          <cell r="H2444" t="str">
            <v>San Juan Rd</v>
          </cell>
        </row>
        <row r="2445">
          <cell r="H2445" t="str">
            <v>San Miguel Ave</v>
          </cell>
        </row>
        <row r="2446">
          <cell r="H2446" t="str">
            <v>San Miguel Pl</v>
          </cell>
        </row>
        <row r="2447">
          <cell r="H2447" t="str">
            <v>Sand Flower Dr</v>
          </cell>
        </row>
        <row r="2448">
          <cell r="H2448" t="str">
            <v>Sandia St</v>
          </cell>
        </row>
        <row r="2449">
          <cell r="H2449" t="str">
            <v>Sandpiper Dr</v>
          </cell>
        </row>
        <row r="2450">
          <cell r="H2450" t="str">
            <v>Sandra Cir</v>
          </cell>
        </row>
        <row r="2451">
          <cell r="H2451" t="str">
            <v>Sandra Ter</v>
          </cell>
        </row>
        <row r="2452">
          <cell r="H2452" t="str">
            <v>Sands Dr</v>
          </cell>
        </row>
        <row r="2453">
          <cell r="H2453" t="str">
            <v>Sandtrap Ct</v>
          </cell>
        </row>
        <row r="2454">
          <cell r="H2454" t="str">
            <v>Sandy Ln</v>
          </cell>
        </row>
        <row r="2455">
          <cell r="H2455" t="str">
            <v>Sanna St</v>
          </cell>
        </row>
        <row r="2456">
          <cell r="H2456" t="str">
            <v>Sapium Way</v>
          </cell>
        </row>
        <row r="2457">
          <cell r="H2457" t="str">
            <v>Sarah Bass Pl</v>
          </cell>
        </row>
        <row r="2458">
          <cell r="H2458" t="str">
            <v>Sat Nam Way</v>
          </cell>
        </row>
        <row r="2459">
          <cell r="H2459" t="str">
            <v>Satinwood Dr</v>
          </cell>
        </row>
        <row r="2460">
          <cell r="H2460" t="str">
            <v>Schell Dr</v>
          </cell>
        </row>
        <row r="2461">
          <cell r="H2461" t="str">
            <v>Schiliro Cir</v>
          </cell>
        </row>
        <row r="2462">
          <cell r="H2462" t="str">
            <v>School Dr</v>
          </cell>
        </row>
        <row r="2463">
          <cell r="H2463" t="str">
            <v>Scottsdale Rd</v>
          </cell>
        </row>
        <row r="2464">
          <cell r="H2464" t="str">
            <v>Scout Pass</v>
          </cell>
        </row>
        <row r="2465">
          <cell r="H2465" t="str">
            <v>Sculley Dr</v>
          </cell>
        </row>
        <row r="2466">
          <cell r="H2466" t="str">
            <v>Scully Dr</v>
          </cell>
        </row>
        <row r="2467">
          <cell r="H2467" t="str">
            <v>Seely St</v>
          </cell>
        </row>
        <row r="2468">
          <cell r="H2468" t="str">
            <v>Seldon Ln</v>
          </cell>
        </row>
        <row r="2469">
          <cell r="H2469" t="str">
            <v>Seldon Way</v>
          </cell>
        </row>
        <row r="2470">
          <cell r="H2470" t="str">
            <v>Selena Dr</v>
          </cell>
        </row>
        <row r="2471">
          <cell r="H2471" t="str">
            <v>Sellers Dr</v>
          </cell>
        </row>
        <row r="2472">
          <cell r="H2472" t="str">
            <v>Sells Cir</v>
          </cell>
        </row>
        <row r="2473">
          <cell r="H2473" t="str">
            <v>Sells Dr</v>
          </cell>
        </row>
        <row r="2474">
          <cell r="H2474" t="str">
            <v>Semanas Rd</v>
          </cell>
        </row>
        <row r="2475">
          <cell r="H2475" t="str">
            <v>Seminole Dr</v>
          </cell>
        </row>
        <row r="2476">
          <cell r="H2476" t="str">
            <v>Sentinel Rock Rd</v>
          </cell>
        </row>
        <row r="2477">
          <cell r="H2477" t="str">
            <v>Sequoia Dr</v>
          </cell>
        </row>
        <row r="2478">
          <cell r="H2478" t="str">
            <v>Sequoia Trl</v>
          </cell>
        </row>
        <row r="2479">
          <cell r="H2479" t="str">
            <v>Sequoia Way</v>
          </cell>
        </row>
        <row r="2480">
          <cell r="H2480" t="str">
            <v>Serrano St</v>
          </cell>
        </row>
        <row r="2481">
          <cell r="H2481" t="str">
            <v>Seven Palms Dr</v>
          </cell>
        </row>
        <row r="2482">
          <cell r="H2482" t="str">
            <v>Shabek Ln</v>
          </cell>
        </row>
        <row r="2483">
          <cell r="H2483" t="str">
            <v>Shadow Rock Rd</v>
          </cell>
        </row>
        <row r="2484">
          <cell r="H2484" t="str">
            <v>Shady Glen Ave</v>
          </cell>
        </row>
        <row r="2485">
          <cell r="H2485" t="str">
            <v>Shady Spring Trl</v>
          </cell>
        </row>
        <row r="2486">
          <cell r="H2486" t="str">
            <v>Shangri La Rd</v>
          </cell>
        </row>
        <row r="2487">
          <cell r="H2487" t="str">
            <v>Shannon St</v>
          </cell>
        </row>
        <row r="2488">
          <cell r="H2488" t="str">
            <v>Sharon Ave</v>
          </cell>
        </row>
        <row r="2489">
          <cell r="H2489" t="str">
            <v>Sharon Dr</v>
          </cell>
        </row>
        <row r="2490">
          <cell r="H2490" t="str">
            <v>Sharpshooter Ln</v>
          </cell>
        </row>
        <row r="2491">
          <cell r="H2491" t="str">
            <v>Shasta Ct</v>
          </cell>
        </row>
        <row r="2492">
          <cell r="H2492" t="str">
            <v>Shasta Pl</v>
          </cell>
        </row>
        <row r="2493">
          <cell r="H2493" t="str">
            <v>Shasta St</v>
          </cell>
        </row>
        <row r="2494">
          <cell r="H2494" t="str">
            <v>Shaughnessey Rd</v>
          </cell>
        </row>
        <row r="2495">
          <cell r="H2495" t="str">
            <v>Shaw Butte Dr</v>
          </cell>
        </row>
        <row r="2496">
          <cell r="H2496" t="str">
            <v>Shea Blvd</v>
          </cell>
        </row>
        <row r="2497">
          <cell r="H2497" t="str">
            <v>Sheena Dr</v>
          </cell>
        </row>
        <row r="2498">
          <cell r="H2498" t="str">
            <v>Sheila Ln</v>
          </cell>
        </row>
        <row r="2499">
          <cell r="H2499" t="str">
            <v>Sheraton Ln</v>
          </cell>
        </row>
        <row r="2500">
          <cell r="H2500" t="str">
            <v>Sheridan St</v>
          </cell>
        </row>
        <row r="2501">
          <cell r="H2501" t="str">
            <v>Sherman St</v>
          </cell>
        </row>
        <row r="2502">
          <cell r="H2502" t="str">
            <v>Sherran Ln</v>
          </cell>
        </row>
        <row r="2503">
          <cell r="H2503" t="str">
            <v>Shomi Ct</v>
          </cell>
        </row>
        <row r="2504">
          <cell r="H2504" t="str">
            <v>Shomi St</v>
          </cell>
        </row>
        <row r="2505">
          <cell r="H2505" t="str">
            <v>Shoshoni Dr</v>
          </cell>
        </row>
        <row r="2506">
          <cell r="H2506" t="str">
            <v>Shumway Farm Rd</v>
          </cell>
        </row>
        <row r="2507">
          <cell r="H2507" t="str">
            <v>Side Canyon Trl</v>
          </cell>
        </row>
        <row r="2508">
          <cell r="H2508" t="str">
            <v>Sienna Bouquet Pl</v>
          </cell>
        </row>
        <row r="2509">
          <cell r="H2509" t="str">
            <v>Sienna Vista Ave</v>
          </cell>
        </row>
        <row r="2510">
          <cell r="H2510" t="str">
            <v>Sierra Madre Way</v>
          </cell>
        </row>
        <row r="2511">
          <cell r="H2511" t="str">
            <v>Sierra St</v>
          </cell>
        </row>
        <row r="2512">
          <cell r="H2512" t="str">
            <v>Sierra Sunset Trl</v>
          </cell>
        </row>
        <row r="2513">
          <cell r="H2513" t="str">
            <v>Sierra Trl</v>
          </cell>
        </row>
        <row r="2514">
          <cell r="H2514" t="str">
            <v>Sierra Vista Dr</v>
          </cell>
        </row>
        <row r="2515">
          <cell r="H2515" t="str">
            <v>Sierra Vista Ln</v>
          </cell>
        </row>
        <row r="2516">
          <cell r="H2516" t="str">
            <v>Siesta Dr</v>
          </cell>
        </row>
        <row r="2517">
          <cell r="H2517" t="str">
            <v>Siesta Ln</v>
          </cell>
        </row>
        <row r="2518">
          <cell r="H2518" t="str">
            <v>Siesta Way</v>
          </cell>
        </row>
        <row r="2519">
          <cell r="H2519" t="str">
            <v>Silentcove Ln</v>
          </cell>
        </row>
        <row r="2520">
          <cell r="H2520" t="str">
            <v>Silva Dr</v>
          </cell>
        </row>
        <row r="2521">
          <cell r="H2521" t="str">
            <v>Silver Fox Way</v>
          </cell>
        </row>
        <row r="2522">
          <cell r="H2522" t="str">
            <v>Silver Sage Ln</v>
          </cell>
        </row>
        <row r="2523">
          <cell r="H2523" t="str">
            <v>Silver Spur St</v>
          </cell>
        </row>
        <row r="2524">
          <cell r="H2524" t="str">
            <v>Silverwood Dr</v>
          </cell>
        </row>
        <row r="2525">
          <cell r="H2525" t="str">
            <v>Silverwood Wash Dr</v>
          </cell>
        </row>
        <row r="2526">
          <cell r="H2526" t="str">
            <v>Sinclair St</v>
          </cell>
        </row>
        <row r="2527">
          <cell r="H2527" t="str">
            <v>Singbush Loop</v>
          </cell>
        </row>
        <row r="2528">
          <cell r="H2528" t="str">
            <v>Singletree Ranch Rd</v>
          </cell>
        </row>
        <row r="2529">
          <cell r="H2529" t="str">
            <v>Sioux Ct</v>
          </cell>
        </row>
        <row r="2530">
          <cell r="H2530" t="str">
            <v>Skinner Dr</v>
          </cell>
        </row>
        <row r="2531">
          <cell r="H2531" t="str">
            <v>Skokie Ct</v>
          </cell>
        </row>
        <row r="2532">
          <cell r="H2532" t="str">
            <v>Sky Harbor Blvd</v>
          </cell>
        </row>
        <row r="2533">
          <cell r="H2533" t="str">
            <v>Sky Harbor Cir</v>
          </cell>
        </row>
        <row r="2534">
          <cell r="H2534" t="str">
            <v>Skyline Dr</v>
          </cell>
        </row>
        <row r="2535">
          <cell r="H2535" t="str">
            <v>Sleepy Meadow Dr</v>
          </cell>
        </row>
        <row r="2536">
          <cell r="H2536" t="str">
            <v>Sleepy Ranch Rd</v>
          </cell>
        </row>
        <row r="2537">
          <cell r="H2537" t="str">
            <v>Slide Rock Rd</v>
          </cell>
        </row>
        <row r="2538">
          <cell r="H2538" t="str">
            <v>Smokehouse Trl</v>
          </cell>
        </row>
        <row r="2539">
          <cell r="H2539" t="str">
            <v>Soft Wind Dr</v>
          </cell>
        </row>
        <row r="2540">
          <cell r="H2540" t="str">
            <v>Solano Dr</v>
          </cell>
        </row>
        <row r="2541">
          <cell r="H2541" t="str">
            <v>Solar Dr</v>
          </cell>
        </row>
        <row r="2542">
          <cell r="H2542" t="str">
            <v>Solcito Ln</v>
          </cell>
        </row>
        <row r="2543">
          <cell r="H2543" t="str">
            <v>Sonora St</v>
          </cell>
        </row>
        <row r="2544">
          <cell r="H2544" t="str">
            <v>Sonoran Arroyo Ln</v>
          </cell>
        </row>
        <row r="2545">
          <cell r="H2545" t="str">
            <v>Sonoran Desert Dr</v>
          </cell>
        </row>
        <row r="2546">
          <cell r="H2546" t="str">
            <v>Sonoran Foothills</v>
          </cell>
        </row>
        <row r="2547">
          <cell r="H2547" t="str">
            <v>Sonrisas St</v>
          </cell>
        </row>
        <row r="2548">
          <cell r="H2548" t="str">
            <v>Sophie Ln</v>
          </cell>
        </row>
        <row r="2549">
          <cell r="H2549" t="str">
            <v>South Fork Dr</v>
          </cell>
        </row>
        <row r="2550">
          <cell r="H2550" t="str">
            <v>South Mountain Ave</v>
          </cell>
        </row>
        <row r="2551">
          <cell r="H2551" t="str">
            <v>Southern Ave</v>
          </cell>
        </row>
        <row r="2552">
          <cell r="H2552" t="str">
            <v>Southern Hills Rd</v>
          </cell>
        </row>
        <row r="2553">
          <cell r="H2553" t="str">
            <v>Southern Pacific Dr</v>
          </cell>
        </row>
        <row r="2554">
          <cell r="H2554" t="str">
            <v>Southgate Ave</v>
          </cell>
        </row>
        <row r="2555">
          <cell r="H2555" t="str">
            <v>Southgate Ct</v>
          </cell>
        </row>
        <row r="2556">
          <cell r="H2556" t="str">
            <v>Southgate St</v>
          </cell>
        </row>
        <row r="2557">
          <cell r="H2557" t="str">
            <v>Spanish Moss Ln</v>
          </cell>
        </row>
        <row r="2558">
          <cell r="H2558" t="str">
            <v>Spencer Run</v>
          </cell>
        </row>
        <row r="2559">
          <cell r="H2559" t="str">
            <v>Spring Rd</v>
          </cell>
        </row>
        <row r="2560">
          <cell r="H2560" t="str">
            <v>Spruce St</v>
          </cell>
        </row>
        <row r="2561">
          <cell r="H2561" t="str">
            <v>Spur Dr</v>
          </cell>
        </row>
        <row r="2562">
          <cell r="H2562" t="str">
            <v>Squaw Peak Cir</v>
          </cell>
        </row>
        <row r="2563">
          <cell r="H2563" t="str">
            <v>Squaw Peak Dr</v>
          </cell>
        </row>
        <row r="2564">
          <cell r="H2564" t="str">
            <v>Squawbush Pl</v>
          </cell>
        </row>
        <row r="2565">
          <cell r="H2565" t="str">
            <v>Srp Western Canal Service Rd</v>
          </cell>
        </row>
        <row r="2566">
          <cell r="H2566" t="str">
            <v>St Andrews Way</v>
          </cell>
        </row>
        <row r="2567">
          <cell r="H2567" t="str">
            <v>St Anne Ave</v>
          </cell>
        </row>
        <row r="2568">
          <cell r="H2568" t="str">
            <v>St Catherine Ave</v>
          </cell>
        </row>
        <row r="2569">
          <cell r="H2569" t="str">
            <v>St Charles Ave</v>
          </cell>
        </row>
        <row r="2570">
          <cell r="H2570" t="str">
            <v>St John Rd</v>
          </cell>
        </row>
        <row r="2571">
          <cell r="H2571" t="str">
            <v>St Johns Rd</v>
          </cell>
        </row>
        <row r="2572">
          <cell r="H2572" t="str">
            <v>St Joseph Way</v>
          </cell>
        </row>
        <row r="2573">
          <cell r="H2573" t="str">
            <v>St Kateri Ave</v>
          </cell>
        </row>
        <row r="2574">
          <cell r="H2574" t="str">
            <v>St Kateri Dr</v>
          </cell>
        </row>
        <row r="2575">
          <cell r="H2575" t="str">
            <v>St Kateri Ln</v>
          </cell>
        </row>
        <row r="2576">
          <cell r="H2576" t="str">
            <v>St Moritz Ct</v>
          </cell>
        </row>
        <row r="2577">
          <cell r="H2577" t="str">
            <v>St Moritz Ln</v>
          </cell>
        </row>
        <row r="2578">
          <cell r="H2578" t="str">
            <v>St. Mary'S Way</v>
          </cell>
        </row>
        <row r="2579">
          <cell r="H2579" t="str">
            <v>Stacy Lynn Ln</v>
          </cell>
        </row>
        <row r="2580">
          <cell r="H2580" t="str">
            <v>Stanford Dr</v>
          </cell>
        </row>
        <row r="2581">
          <cell r="H2581" t="str">
            <v>Stargazer Pl</v>
          </cell>
        </row>
        <row r="2582">
          <cell r="H2582" t="str">
            <v>Starling Ln</v>
          </cell>
        </row>
        <row r="2583">
          <cell r="H2583" t="str">
            <v>State Ave</v>
          </cell>
        </row>
        <row r="2584">
          <cell r="H2584" t="str">
            <v>Steed Rdg</v>
          </cell>
        </row>
        <row r="2585">
          <cell r="H2585" t="str">
            <v>Steed Ridge</v>
          </cell>
        </row>
        <row r="2586">
          <cell r="H2586" t="str">
            <v>Steinway Dr</v>
          </cell>
        </row>
        <row r="2587">
          <cell r="H2587" t="str">
            <v>Stella Ln</v>
          </cell>
        </row>
        <row r="2588">
          <cell r="H2588" t="str">
            <v>Stephen Mather Dr</v>
          </cell>
        </row>
        <row r="2589">
          <cell r="H2589" t="str">
            <v>Stetson Hills Loop</v>
          </cell>
        </row>
        <row r="2590">
          <cell r="H2590" t="str">
            <v>Stetson Valley Pkwy</v>
          </cell>
        </row>
        <row r="2591">
          <cell r="H2591" t="str">
            <v>Stoneman Dr</v>
          </cell>
        </row>
        <row r="2592">
          <cell r="H2592" t="str">
            <v>Strahan Dr</v>
          </cell>
        </row>
        <row r="2593">
          <cell r="H2593" t="str">
            <v>Straight Arrow Ln</v>
          </cell>
        </row>
        <row r="2594">
          <cell r="H2594" t="str">
            <v>Strawberry Hill Cir</v>
          </cell>
        </row>
        <row r="2595">
          <cell r="H2595" t="str">
            <v>Suki Ct</v>
          </cell>
        </row>
        <row r="2596">
          <cell r="H2596" t="str">
            <v>Sumerset Dr</v>
          </cell>
        </row>
        <row r="2597">
          <cell r="H2597" t="str">
            <v>Summer Moon Ln</v>
          </cell>
        </row>
        <row r="2598">
          <cell r="H2598" t="str">
            <v>Summerhaven Dr</v>
          </cell>
        </row>
        <row r="2599">
          <cell r="H2599" t="str">
            <v>Summerside Rd</v>
          </cell>
        </row>
        <row r="2600">
          <cell r="H2600" t="str">
            <v>Summit Rd</v>
          </cell>
        </row>
        <row r="2601">
          <cell r="H2601" t="str">
            <v>Summit Walk Ct</v>
          </cell>
        </row>
        <row r="2602">
          <cell r="H2602" t="str">
            <v>Suncrest Ct</v>
          </cell>
        </row>
        <row r="2603">
          <cell r="H2603" t="str">
            <v>Sunderland Ave</v>
          </cell>
        </row>
        <row r="2604">
          <cell r="H2604" t="str">
            <v>Sunland Ave</v>
          </cell>
        </row>
        <row r="2605">
          <cell r="H2605" t="str">
            <v>Sunland Dr</v>
          </cell>
        </row>
        <row r="2606">
          <cell r="H2606" t="str">
            <v>Sunnyside Ave</v>
          </cell>
        </row>
        <row r="2607">
          <cell r="H2607" t="str">
            <v>Sunnyside Dr</v>
          </cell>
        </row>
        <row r="2608">
          <cell r="H2608" t="str">
            <v>Sunnyside Ln</v>
          </cell>
        </row>
        <row r="2609">
          <cell r="H2609" t="str">
            <v>Sunnyslope Ln</v>
          </cell>
        </row>
        <row r="2610">
          <cell r="H2610" t="str">
            <v>Sunrise Dr</v>
          </cell>
        </row>
        <row r="2611">
          <cell r="H2611" t="str">
            <v>Sunrise Ranch Rd</v>
          </cell>
        </row>
        <row r="2612">
          <cell r="H2612" t="str">
            <v>Sunset Dr</v>
          </cell>
        </row>
        <row r="2613">
          <cell r="H2613" t="str">
            <v>Sunset Hills Dr</v>
          </cell>
        </row>
        <row r="2614">
          <cell r="H2614" t="str">
            <v>Sunstream Way</v>
          </cell>
        </row>
        <row r="2615">
          <cell r="H2615" t="str">
            <v>Superior Ave</v>
          </cell>
        </row>
        <row r="2616">
          <cell r="H2616" t="str">
            <v>Surrey Ave</v>
          </cell>
        </row>
        <row r="2617">
          <cell r="H2617" t="str">
            <v>Surrey Cir</v>
          </cell>
        </row>
        <row r="2618">
          <cell r="H2618" t="str">
            <v>Sutton Dr</v>
          </cell>
        </row>
        <row r="2619">
          <cell r="H2619" t="str">
            <v>Swayback Pass</v>
          </cell>
        </row>
        <row r="2620">
          <cell r="H2620" t="str">
            <v>Sweet Iron Pass</v>
          </cell>
        </row>
        <row r="2621">
          <cell r="H2621" t="str">
            <v>Sweet Pea Ter</v>
          </cell>
        </row>
        <row r="2622">
          <cell r="H2622" t="str">
            <v>Sweetwater Ave</v>
          </cell>
        </row>
        <row r="2623">
          <cell r="H2623" t="str">
            <v>Swilling Rd</v>
          </cell>
        </row>
        <row r="2624">
          <cell r="H2624" t="str">
            <v>Sylvia St</v>
          </cell>
        </row>
        <row r="2625">
          <cell r="H2625" t="str">
            <v>Symer Dr</v>
          </cell>
        </row>
        <row r="2626">
          <cell r="H2626" t="str">
            <v>T Ryan Ln</v>
          </cell>
        </row>
        <row r="2627">
          <cell r="H2627" t="str">
            <v>T. Ryan Ln</v>
          </cell>
        </row>
        <row r="2628">
          <cell r="H2628" t="str">
            <v>Taft St</v>
          </cell>
        </row>
        <row r="2629">
          <cell r="H2629" t="str">
            <v>Talavi Ln</v>
          </cell>
        </row>
        <row r="2630">
          <cell r="H2630" t="str">
            <v>Tallgrass Trl</v>
          </cell>
        </row>
        <row r="2631">
          <cell r="H2631" t="str">
            <v>Talowa St</v>
          </cell>
        </row>
        <row r="2632">
          <cell r="H2632" t="str">
            <v>Tam O Shanter Dr</v>
          </cell>
        </row>
        <row r="2633">
          <cell r="H2633" t="str">
            <v>Tamarisk Ave</v>
          </cell>
        </row>
        <row r="2634">
          <cell r="H2634" t="str">
            <v>Tamarisk St</v>
          </cell>
        </row>
        <row r="2635">
          <cell r="H2635" t="str">
            <v>Tamaya St</v>
          </cell>
        </row>
        <row r="2636">
          <cell r="H2636" t="str">
            <v>Tamblo Dr</v>
          </cell>
        </row>
        <row r="2637">
          <cell r="H2637" t="str">
            <v>Tangerine Ln</v>
          </cell>
        </row>
        <row r="2638">
          <cell r="H2638" t="str">
            <v>Tanglewood Dr</v>
          </cell>
        </row>
        <row r="2639">
          <cell r="H2639" t="str">
            <v>Tanner Ln</v>
          </cell>
        </row>
        <row r="2640">
          <cell r="H2640" t="str">
            <v>Tano Ct</v>
          </cell>
        </row>
        <row r="2641">
          <cell r="H2641" t="str">
            <v>Tano St</v>
          </cell>
        </row>
        <row r="2642">
          <cell r="H2642" t="str">
            <v>Tapatio Dr</v>
          </cell>
        </row>
        <row r="2643">
          <cell r="H2643" t="str">
            <v>Tapekim Dr</v>
          </cell>
        </row>
        <row r="2644">
          <cell r="H2644" t="str">
            <v>Tapestry Heights</v>
          </cell>
        </row>
        <row r="2645">
          <cell r="H2645" t="str">
            <v>Taro Dr</v>
          </cell>
        </row>
        <row r="2646">
          <cell r="H2646" t="str">
            <v>Taro Ln</v>
          </cell>
        </row>
        <row r="2647">
          <cell r="H2647" t="str">
            <v>Tatum Blvd</v>
          </cell>
        </row>
        <row r="2648">
          <cell r="H2648" t="str">
            <v>Tatum Ranch Dr</v>
          </cell>
        </row>
        <row r="2649">
          <cell r="H2649" t="str">
            <v>Tawa Ln</v>
          </cell>
        </row>
        <row r="2650">
          <cell r="H2650" t="str">
            <v>Taxidea Way</v>
          </cell>
        </row>
        <row r="2651">
          <cell r="H2651" t="str">
            <v>Taylor St</v>
          </cell>
        </row>
        <row r="2652">
          <cell r="H2652" t="str">
            <v>Tecoma Rd</v>
          </cell>
        </row>
        <row r="2653">
          <cell r="H2653" t="str">
            <v>Teddy Ln</v>
          </cell>
        </row>
        <row r="2654">
          <cell r="H2654" t="str">
            <v>Telawa Trl</v>
          </cell>
        </row>
        <row r="2655">
          <cell r="H2655" t="str">
            <v>Telegraph Pass Rd</v>
          </cell>
        </row>
        <row r="2656">
          <cell r="H2656" t="str">
            <v>Tere St</v>
          </cell>
        </row>
        <row r="2657">
          <cell r="H2657" t="str">
            <v>Terravita Way</v>
          </cell>
        </row>
        <row r="2658">
          <cell r="H2658" t="str">
            <v>Terri Lee Dr</v>
          </cell>
        </row>
        <row r="2659">
          <cell r="H2659" t="str">
            <v>Terry Dr</v>
          </cell>
        </row>
        <row r="2660">
          <cell r="H2660" t="str">
            <v>Tether Trl</v>
          </cell>
        </row>
        <row r="2661">
          <cell r="H2661" t="str">
            <v>Tewa St</v>
          </cell>
        </row>
        <row r="2662">
          <cell r="H2662" t="str">
            <v>Thistle Landing Dr</v>
          </cell>
        </row>
        <row r="2663">
          <cell r="H2663" t="str">
            <v>Thomas Rd</v>
          </cell>
        </row>
        <row r="2664">
          <cell r="H2664" t="str">
            <v>Thompson Peak Pkwy</v>
          </cell>
        </row>
        <row r="2665">
          <cell r="H2665" t="str">
            <v>Thorn Tree Dr</v>
          </cell>
        </row>
        <row r="2666">
          <cell r="H2666" t="str">
            <v>Thresher Way</v>
          </cell>
        </row>
        <row r="2667">
          <cell r="H2667" t="str">
            <v>Thunder Hawk Rd</v>
          </cell>
        </row>
        <row r="2668">
          <cell r="H2668" t="str">
            <v>Thunderbird Rd</v>
          </cell>
        </row>
        <row r="2669">
          <cell r="H2669" t="str">
            <v>Thunderbird Trl</v>
          </cell>
        </row>
        <row r="2670">
          <cell r="H2670" t="str">
            <v>Thunderhill Dr</v>
          </cell>
        </row>
        <row r="2671">
          <cell r="H2671" t="str">
            <v>Thunderhill Pl</v>
          </cell>
        </row>
        <row r="2672">
          <cell r="H2672" t="str">
            <v>Thurman Dr</v>
          </cell>
        </row>
        <row r="2673">
          <cell r="H2673" t="str">
            <v>Tierra Buena Ln</v>
          </cell>
        </row>
        <row r="2674">
          <cell r="H2674" t="str">
            <v>Tina Dr</v>
          </cell>
        </row>
        <row r="2675">
          <cell r="H2675" t="str">
            <v>Tina Ln</v>
          </cell>
        </row>
        <row r="2676">
          <cell r="H2676" t="str">
            <v>Tivoli Way</v>
          </cell>
        </row>
        <row r="2677">
          <cell r="H2677" t="str">
            <v>Tomah St</v>
          </cell>
        </row>
        <row r="2678">
          <cell r="H2678" t="str">
            <v>Tomahawk Trl</v>
          </cell>
        </row>
        <row r="2679">
          <cell r="H2679" t="str">
            <v>Tombstone Trl</v>
          </cell>
        </row>
        <row r="2680">
          <cell r="H2680" t="str">
            <v>Tomi Dr</v>
          </cell>
        </row>
        <row r="2681">
          <cell r="H2681" t="str">
            <v>Tonalea Dr</v>
          </cell>
        </row>
        <row r="2682">
          <cell r="H2682" t="str">
            <v>Toniko Dr</v>
          </cell>
        </row>
        <row r="2683">
          <cell r="H2683" t="str">
            <v>Tonopah Dr</v>
          </cell>
        </row>
        <row r="2684">
          <cell r="H2684" t="str">
            <v>Tonto Ct</v>
          </cell>
        </row>
        <row r="2685">
          <cell r="H2685" t="str">
            <v>Tonto Dr</v>
          </cell>
        </row>
        <row r="2686">
          <cell r="H2686" t="str">
            <v>Tonto Ln</v>
          </cell>
        </row>
        <row r="2687">
          <cell r="H2687" t="str">
            <v>Tonto Rd</v>
          </cell>
        </row>
        <row r="2688">
          <cell r="H2688" t="str">
            <v>Tonto St</v>
          </cell>
        </row>
        <row r="2689">
          <cell r="H2689" t="str">
            <v>Top Hand Trl</v>
          </cell>
        </row>
        <row r="2690">
          <cell r="H2690" t="str">
            <v>Topanga Trl</v>
          </cell>
        </row>
        <row r="2691">
          <cell r="H2691" t="str">
            <v>Topaz Cir</v>
          </cell>
        </row>
        <row r="2692">
          <cell r="H2692" t="str">
            <v>Topeka Dr</v>
          </cell>
        </row>
        <row r="2693">
          <cell r="H2693" t="str">
            <v>Toronto Way</v>
          </cell>
        </row>
        <row r="2694">
          <cell r="H2694" t="str">
            <v>Torrey Pines Cir</v>
          </cell>
        </row>
        <row r="2695">
          <cell r="H2695" t="str">
            <v>Town And Country Ln</v>
          </cell>
        </row>
        <row r="2696">
          <cell r="H2696" t="str">
            <v>Townley Ave</v>
          </cell>
        </row>
        <row r="2697">
          <cell r="H2697" t="str">
            <v>Tracker Trl</v>
          </cell>
        </row>
        <row r="2698">
          <cell r="H2698" t="str">
            <v>Tracy Ln</v>
          </cell>
        </row>
        <row r="2699">
          <cell r="H2699" t="str">
            <v>Trafalgar Ave</v>
          </cell>
        </row>
        <row r="2700">
          <cell r="H2700" t="str">
            <v>Trailblazer Dr</v>
          </cell>
        </row>
        <row r="2701">
          <cell r="H2701" t="str">
            <v>Trapanotto Rd</v>
          </cell>
        </row>
        <row r="2702">
          <cell r="H2702" t="str">
            <v>Trotter Trl</v>
          </cell>
        </row>
        <row r="2703">
          <cell r="H2703" t="str">
            <v>Trumbull Dr</v>
          </cell>
        </row>
        <row r="2704">
          <cell r="H2704" t="str">
            <v>Trumbull Rd</v>
          </cell>
        </row>
        <row r="2705">
          <cell r="H2705" t="str">
            <v>Tuckey Ln</v>
          </cell>
        </row>
        <row r="2706">
          <cell r="H2706" t="str">
            <v>Tumbleweed Dr</v>
          </cell>
        </row>
        <row r="2707">
          <cell r="H2707" t="str">
            <v>Tunder Cir</v>
          </cell>
        </row>
        <row r="2708">
          <cell r="H2708" t="str">
            <v>Tunder Dr</v>
          </cell>
        </row>
        <row r="2709">
          <cell r="H2709" t="str">
            <v>Tunis St</v>
          </cell>
        </row>
        <row r="2710">
          <cell r="H2710" t="str">
            <v>Tunnel Mine Rd</v>
          </cell>
        </row>
        <row r="2711">
          <cell r="H2711" t="str">
            <v>Turf Paradise Rd</v>
          </cell>
        </row>
        <row r="2712">
          <cell r="H2712" t="str">
            <v>Turner Trl</v>
          </cell>
        </row>
        <row r="2713">
          <cell r="H2713" t="str">
            <v>Turney Ave</v>
          </cell>
        </row>
        <row r="2714">
          <cell r="H2714" t="str">
            <v>Turquois Ave</v>
          </cell>
        </row>
        <row r="2715">
          <cell r="H2715" t="str">
            <v>Turquoise Ave</v>
          </cell>
        </row>
        <row r="2716">
          <cell r="H2716" t="str">
            <v>Turquoise Dr</v>
          </cell>
        </row>
        <row r="2717">
          <cell r="H2717" t="str">
            <v>Tusayan Ct</v>
          </cell>
        </row>
        <row r="2718">
          <cell r="H2718" t="str">
            <v>Tuzigoot Ct</v>
          </cell>
        </row>
        <row r="2719">
          <cell r="H2719" t="str">
            <v>Tuzigoot Dr</v>
          </cell>
        </row>
        <row r="2720">
          <cell r="H2720" t="str">
            <v>Tv Rd</v>
          </cell>
        </row>
        <row r="2721">
          <cell r="H2721" t="str">
            <v>Two Biltmore Estates Dr</v>
          </cell>
        </row>
        <row r="2722">
          <cell r="H2722" t="str">
            <v>Union Hills Dr</v>
          </cell>
        </row>
        <row r="2723">
          <cell r="H2723" t="str">
            <v>Union Park Dr</v>
          </cell>
        </row>
        <row r="2724">
          <cell r="H2724" t="str">
            <v>University Dr</v>
          </cell>
        </row>
        <row r="2725">
          <cell r="H2725" t="str">
            <v>University Way</v>
          </cell>
        </row>
        <row r="2726">
          <cell r="H2726" t="str">
            <v>Unknown</v>
          </cell>
        </row>
        <row r="2727">
          <cell r="H2727" t="str">
            <v>Unnamed</v>
          </cell>
        </row>
        <row r="2728">
          <cell r="H2728" t="str">
            <v>Ute Cir</v>
          </cell>
        </row>
        <row r="2729">
          <cell r="H2729" t="str">
            <v>Ute Ct</v>
          </cell>
        </row>
        <row r="2730">
          <cell r="H2730" t="str">
            <v>Ute St</v>
          </cell>
        </row>
        <row r="2731">
          <cell r="H2731" t="str">
            <v>Utopia Rd</v>
          </cell>
        </row>
        <row r="2732">
          <cell r="H2732" t="str">
            <v>Vale Dr</v>
          </cell>
        </row>
        <row r="2733">
          <cell r="H2733" t="str">
            <v>Valencia Dr</v>
          </cell>
        </row>
        <row r="2734">
          <cell r="H2734" t="str">
            <v>Valencia Ln</v>
          </cell>
        </row>
        <row r="2735">
          <cell r="H2735" t="str">
            <v>Valerie Pl</v>
          </cell>
        </row>
        <row r="2736">
          <cell r="H2736" t="str">
            <v>Valle Vista Rd</v>
          </cell>
        </row>
        <row r="2737">
          <cell r="H2737" t="str">
            <v>Valle Vista Way</v>
          </cell>
        </row>
        <row r="2738">
          <cell r="H2738" t="str">
            <v>Valley View Dr</v>
          </cell>
        </row>
        <row r="2739">
          <cell r="H2739" t="str">
            <v>Van Buren St</v>
          </cell>
        </row>
        <row r="2740">
          <cell r="H2740" t="str">
            <v>Vander Way</v>
          </cell>
        </row>
        <row r="2741">
          <cell r="H2741" t="str">
            <v>Vaughn Dr</v>
          </cell>
        </row>
        <row r="2742">
          <cell r="H2742" t="str">
            <v>Veliana Way</v>
          </cell>
        </row>
        <row r="2743">
          <cell r="H2743" t="str">
            <v>Venture Ct</v>
          </cell>
        </row>
        <row r="2744">
          <cell r="H2744" t="str">
            <v>Verbena Ct</v>
          </cell>
        </row>
        <row r="2745">
          <cell r="H2745" t="str">
            <v>Verbena Dr</v>
          </cell>
        </row>
        <row r="2746">
          <cell r="H2746" t="str">
            <v>Verde Ln</v>
          </cell>
        </row>
        <row r="2747">
          <cell r="H2747" t="str">
            <v>Verdin Rd</v>
          </cell>
        </row>
        <row r="2748">
          <cell r="H2748" t="str">
            <v>Vermont Ave</v>
          </cell>
        </row>
        <row r="2749">
          <cell r="H2749" t="str">
            <v>Vernon Ave</v>
          </cell>
        </row>
        <row r="2750">
          <cell r="H2750" t="str">
            <v>Via Aquila</v>
          </cell>
        </row>
        <row r="2751">
          <cell r="H2751" t="str">
            <v>Via Bona Fortuna</v>
          </cell>
        </row>
        <row r="2752">
          <cell r="H2752" t="str">
            <v>Via Caballo Blanco</v>
          </cell>
        </row>
        <row r="2753">
          <cell r="H2753" t="str">
            <v>Via Calabria</v>
          </cell>
        </row>
        <row r="2754">
          <cell r="H2754" t="str">
            <v>Via De Pedro Miguel</v>
          </cell>
        </row>
        <row r="2755">
          <cell r="H2755" t="str">
            <v>Via Del Cierzo</v>
          </cell>
        </row>
        <row r="2756">
          <cell r="H2756" t="str">
            <v>Via Del Deserto</v>
          </cell>
        </row>
        <row r="2757">
          <cell r="H2757" t="str">
            <v>Via Del Sol Dr</v>
          </cell>
        </row>
        <row r="2758">
          <cell r="H2758" t="str">
            <v>Via Dona Dr</v>
          </cell>
        </row>
        <row r="2759">
          <cell r="H2759" t="str">
            <v>Via Dona Rd</v>
          </cell>
        </row>
        <row r="2760">
          <cell r="H2760" t="str">
            <v>Via Estrella</v>
          </cell>
        </row>
        <row r="2761">
          <cell r="H2761" t="str">
            <v>Via Estrella Ave</v>
          </cell>
        </row>
        <row r="2762">
          <cell r="H2762" t="str">
            <v>Via Los Caballos</v>
          </cell>
        </row>
        <row r="2763">
          <cell r="H2763" t="str">
            <v>Via Montoya Dr</v>
          </cell>
        </row>
        <row r="2764">
          <cell r="H2764" t="str">
            <v>Via Perugia</v>
          </cell>
        </row>
        <row r="2765">
          <cell r="H2765" t="str">
            <v>Via Puzzola</v>
          </cell>
        </row>
        <row r="2766">
          <cell r="H2766" t="str">
            <v>Via Savelli</v>
          </cell>
        </row>
        <row r="2767">
          <cell r="H2767" t="str">
            <v>Via Tramonto</v>
          </cell>
        </row>
        <row r="2768">
          <cell r="H2768" t="str">
            <v>Via Vista</v>
          </cell>
        </row>
        <row r="2769">
          <cell r="H2769" t="str">
            <v>Victor Hugo Ave</v>
          </cell>
        </row>
        <row r="2770">
          <cell r="H2770" t="str">
            <v>Victoria Sq</v>
          </cell>
        </row>
        <row r="2771">
          <cell r="H2771" t="str">
            <v>Victory Ln</v>
          </cell>
        </row>
        <row r="2772">
          <cell r="H2772" t="str">
            <v>Victory St</v>
          </cell>
        </row>
        <row r="2773">
          <cell r="H2773" t="str">
            <v>Villa Cassandra Dr</v>
          </cell>
        </row>
        <row r="2774">
          <cell r="H2774" t="str">
            <v>Villa Linda Dr</v>
          </cell>
        </row>
        <row r="2775">
          <cell r="H2775" t="str">
            <v>Villa Manana</v>
          </cell>
        </row>
        <row r="2776">
          <cell r="H2776" t="str">
            <v>Villa Maria Dr</v>
          </cell>
        </row>
        <row r="2777">
          <cell r="H2777" t="str">
            <v>Villa Rd</v>
          </cell>
        </row>
        <row r="2778">
          <cell r="H2778" t="str">
            <v>Villa Rita Dr</v>
          </cell>
        </row>
        <row r="2779">
          <cell r="H2779" t="str">
            <v>Villa St</v>
          </cell>
        </row>
        <row r="2780">
          <cell r="H2780" t="str">
            <v>Villa Theresa Dr</v>
          </cell>
        </row>
        <row r="2781">
          <cell r="H2781" t="str">
            <v>Village Circle Dr</v>
          </cell>
        </row>
        <row r="2782">
          <cell r="H2782" t="str">
            <v>Village Dr</v>
          </cell>
        </row>
        <row r="2783">
          <cell r="H2783" t="str">
            <v>Village Pkwy</v>
          </cell>
        </row>
        <row r="2784">
          <cell r="H2784" t="str">
            <v>Vineyard Rd</v>
          </cell>
        </row>
        <row r="2785">
          <cell r="H2785" t="str">
            <v>Violet Dr</v>
          </cell>
        </row>
        <row r="2786">
          <cell r="H2786" t="str">
            <v>Virginia Ave</v>
          </cell>
        </row>
        <row r="2787">
          <cell r="H2787" t="str">
            <v>Virginia Cir</v>
          </cell>
        </row>
        <row r="2788">
          <cell r="H2788" t="str">
            <v>Vision Way</v>
          </cell>
        </row>
        <row r="2789">
          <cell r="H2789" t="str">
            <v>Vista Ave</v>
          </cell>
        </row>
        <row r="2790">
          <cell r="H2790" t="str">
            <v>Vista Bonita Dr</v>
          </cell>
        </row>
        <row r="2791">
          <cell r="H2791" t="str">
            <v>Vista Dr</v>
          </cell>
        </row>
        <row r="2792">
          <cell r="H2792" t="str">
            <v>Vista Grande Ave</v>
          </cell>
        </row>
        <row r="2793">
          <cell r="H2793" t="str">
            <v>Vista Val Verde</v>
          </cell>
        </row>
        <row r="2794">
          <cell r="H2794" t="str">
            <v>Vogel Ave</v>
          </cell>
        </row>
        <row r="2795">
          <cell r="H2795" t="str">
            <v>Voltaire Ave</v>
          </cell>
        </row>
        <row r="2796">
          <cell r="H2796" t="str">
            <v>Wagon Wheel Dr</v>
          </cell>
        </row>
        <row r="2797">
          <cell r="H2797" t="str">
            <v>Wagoner Rd</v>
          </cell>
        </row>
        <row r="2798">
          <cell r="H2798" t="str">
            <v>Wahalla Ln</v>
          </cell>
        </row>
        <row r="2799">
          <cell r="H2799" t="str">
            <v>Wakial Loop</v>
          </cell>
        </row>
        <row r="2800">
          <cell r="H2800" t="str">
            <v>Wakonda Ln</v>
          </cell>
        </row>
        <row r="2801">
          <cell r="H2801" t="str">
            <v>Walatowa St</v>
          </cell>
        </row>
        <row r="2802">
          <cell r="H2802" t="str">
            <v>Walker Way</v>
          </cell>
        </row>
        <row r="2803">
          <cell r="H2803" t="str">
            <v>Wallace Ave</v>
          </cell>
        </row>
        <row r="2804">
          <cell r="H2804" t="str">
            <v>Waller Ln</v>
          </cell>
        </row>
        <row r="2805">
          <cell r="H2805" t="str">
            <v>Waltann Ln</v>
          </cell>
        </row>
        <row r="2806">
          <cell r="H2806" t="str">
            <v>Walter Way</v>
          </cell>
        </row>
        <row r="2807">
          <cell r="H2807" t="str">
            <v>Warcloud Ct</v>
          </cell>
        </row>
        <row r="2808">
          <cell r="H2808" t="str">
            <v>Warner Elliot Loop</v>
          </cell>
        </row>
        <row r="2809">
          <cell r="H2809" t="str">
            <v>Warner Rd</v>
          </cell>
        </row>
        <row r="2810">
          <cell r="H2810" t="str">
            <v>Warner St</v>
          </cell>
        </row>
        <row r="2811">
          <cell r="H2811" t="str">
            <v>Warpaint Ct</v>
          </cell>
        </row>
        <row r="2812">
          <cell r="H2812" t="str">
            <v>Warpaint Dr</v>
          </cell>
        </row>
        <row r="2813">
          <cell r="H2813" t="str">
            <v>Washington St</v>
          </cell>
        </row>
        <row r="2814">
          <cell r="H2814" t="str">
            <v>Watkins St</v>
          </cell>
        </row>
        <row r="2815">
          <cell r="H2815" t="str">
            <v>Watson Ln</v>
          </cell>
        </row>
        <row r="2816">
          <cell r="H2816" t="str">
            <v>Wayland Dr</v>
          </cell>
        </row>
        <row r="2817">
          <cell r="H2817" t="str">
            <v>Wayland Rd</v>
          </cell>
        </row>
        <row r="2818">
          <cell r="H2818" t="str">
            <v>Weaver Rd</v>
          </cell>
        </row>
        <row r="2819">
          <cell r="H2819" t="str">
            <v>Weir Ave</v>
          </cell>
        </row>
        <row r="2820">
          <cell r="H2820" t="str">
            <v>Weldon Ave</v>
          </cell>
        </row>
        <row r="2821">
          <cell r="H2821" t="str">
            <v>Welland Rd</v>
          </cell>
        </row>
        <row r="2822">
          <cell r="H2822" t="str">
            <v>Wescott Dr</v>
          </cell>
        </row>
        <row r="2823">
          <cell r="H2823" t="str">
            <v>West Manor Dr</v>
          </cell>
        </row>
        <row r="2824">
          <cell r="H2824" t="str">
            <v>West Rd</v>
          </cell>
        </row>
        <row r="2825">
          <cell r="H2825" t="str">
            <v>West Wind Dr</v>
          </cell>
        </row>
        <row r="2826">
          <cell r="H2826" t="str">
            <v>Westcott Dr</v>
          </cell>
        </row>
        <row r="2827">
          <cell r="H2827" t="str">
            <v>Westcourt Way</v>
          </cell>
        </row>
        <row r="2828">
          <cell r="H2828" t="str">
            <v>Western Star Blvd</v>
          </cell>
        </row>
        <row r="2829">
          <cell r="H2829" t="str">
            <v>Westland Rd</v>
          </cell>
        </row>
        <row r="2830">
          <cell r="H2830" t="str">
            <v>Westview Dr</v>
          </cell>
        </row>
        <row r="2831">
          <cell r="H2831" t="str">
            <v>Wethersfield Rd</v>
          </cell>
        </row>
        <row r="2832">
          <cell r="H2832" t="str">
            <v>Wexford Cove</v>
          </cell>
        </row>
        <row r="2833">
          <cell r="H2833" t="str">
            <v>Whisper Rock Ln</v>
          </cell>
        </row>
        <row r="2834">
          <cell r="H2834" t="str">
            <v>Whisper Rock Trl</v>
          </cell>
        </row>
        <row r="2835">
          <cell r="H2835" t="str">
            <v>Whispering Wind Dr</v>
          </cell>
        </row>
        <row r="2836">
          <cell r="H2836" t="str">
            <v>White Aster St</v>
          </cell>
        </row>
        <row r="2837">
          <cell r="H2837" t="str">
            <v>White Feather Ln</v>
          </cell>
        </row>
        <row r="2838">
          <cell r="H2838" t="str">
            <v>White Gates Dr</v>
          </cell>
        </row>
        <row r="2839">
          <cell r="H2839" t="str">
            <v>White Pine Dr</v>
          </cell>
        </row>
        <row r="2840">
          <cell r="H2840" t="str">
            <v>White Thorn Dr</v>
          </cell>
        </row>
        <row r="2841">
          <cell r="H2841" t="str">
            <v>Whitney Ln</v>
          </cell>
        </row>
        <row r="2842">
          <cell r="H2842" t="str">
            <v>Whittier Dr</v>
          </cell>
        </row>
        <row r="2843">
          <cell r="H2843" t="str">
            <v>Whitton Ave</v>
          </cell>
        </row>
        <row r="2844">
          <cell r="H2844" t="str">
            <v>Why Worry Ln</v>
          </cell>
        </row>
        <row r="2845">
          <cell r="H2845" t="str">
            <v>Whyman Ave</v>
          </cell>
        </row>
        <row r="2846">
          <cell r="H2846" t="str">
            <v>Wickieup Ln</v>
          </cell>
        </row>
        <row r="2847">
          <cell r="H2847" t="str">
            <v>Wier Ave</v>
          </cell>
        </row>
        <row r="2848">
          <cell r="H2848" t="str">
            <v>Wigwam Creek Blvd</v>
          </cell>
        </row>
        <row r="2849">
          <cell r="H2849" t="str">
            <v>Wildcat Dr</v>
          </cell>
        </row>
        <row r="2850">
          <cell r="H2850" t="str">
            <v>Wilder Rd</v>
          </cell>
        </row>
        <row r="2851">
          <cell r="H2851" t="str">
            <v>Wildwood Dr</v>
          </cell>
        </row>
        <row r="2852">
          <cell r="H2852" t="str">
            <v>Wilkesboro Ln</v>
          </cell>
        </row>
        <row r="2853">
          <cell r="H2853" t="str">
            <v>Willetta St</v>
          </cell>
        </row>
        <row r="2854">
          <cell r="H2854" t="str">
            <v>Williams Dr</v>
          </cell>
        </row>
        <row r="2855">
          <cell r="H2855" t="str">
            <v>Williams St</v>
          </cell>
        </row>
        <row r="2856">
          <cell r="H2856" t="str">
            <v>Willow Ave</v>
          </cell>
        </row>
        <row r="2857">
          <cell r="H2857" t="str">
            <v>Willow Bend Ln</v>
          </cell>
        </row>
        <row r="2858">
          <cell r="H2858" t="str">
            <v>Willow Ridge Dr</v>
          </cell>
        </row>
        <row r="2859">
          <cell r="H2859" t="str">
            <v>Wilshire Ave</v>
          </cell>
        </row>
        <row r="2860">
          <cell r="H2860" t="str">
            <v>Wilshire Dr</v>
          </cell>
        </row>
        <row r="2861">
          <cell r="H2861" t="str">
            <v>Wilson St</v>
          </cell>
        </row>
        <row r="2862">
          <cell r="H2862" t="str">
            <v>Wimbledon Ct</v>
          </cell>
        </row>
        <row r="2863">
          <cell r="H2863" t="str">
            <v>Winchcomb Dr</v>
          </cell>
        </row>
        <row r="2864">
          <cell r="H2864" t="str">
            <v>Windmere Dr</v>
          </cell>
        </row>
        <row r="2865">
          <cell r="H2865" t="str">
            <v>Windrose Dr</v>
          </cell>
        </row>
        <row r="2866">
          <cell r="H2866" t="str">
            <v>Windrow Blvd</v>
          </cell>
        </row>
        <row r="2867">
          <cell r="H2867" t="str">
            <v>Windsong Dr</v>
          </cell>
        </row>
        <row r="2868">
          <cell r="H2868" t="str">
            <v>Windsor Ave</v>
          </cell>
        </row>
        <row r="2869">
          <cell r="H2869" t="str">
            <v>Windsor Blvd</v>
          </cell>
        </row>
        <row r="2870">
          <cell r="H2870" t="str">
            <v>Windsor Rd</v>
          </cell>
        </row>
        <row r="2871">
          <cell r="H2871" t="str">
            <v>Windstone Ter</v>
          </cell>
        </row>
        <row r="2872">
          <cell r="H2872" t="str">
            <v>Windstone Tr</v>
          </cell>
        </row>
        <row r="2873">
          <cell r="H2873" t="str">
            <v>Windstone Trl</v>
          </cell>
        </row>
        <row r="2874">
          <cell r="H2874" t="str">
            <v>Winged Foot Rd</v>
          </cell>
        </row>
        <row r="2875">
          <cell r="H2875" t="str">
            <v>Winnebago St</v>
          </cell>
        </row>
        <row r="2876">
          <cell r="H2876" t="str">
            <v>Winnetka Dr</v>
          </cell>
        </row>
        <row r="2877">
          <cell r="H2877" t="str">
            <v>Winona St</v>
          </cell>
        </row>
        <row r="2878">
          <cell r="H2878" t="str">
            <v>Winslow Ave</v>
          </cell>
        </row>
        <row r="2879">
          <cell r="H2879" t="str">
            <v>Winston Dr</v>
          </cell>
        </row>
        <row r="2880">
          <cell r="H2880" t="str">
            <v>Winston St</v>
          </cell>
        </row>
        <row r="2881">
          <cell r="H2881" t="str">
            <v>Winter Dr</v>
          </cell>
        </row>
        <row r="2882">
          <cell r="H2882" t="str">
            <v>Wintu Way</v>
          </cell>
        </row>
        <row r="2883">
          <cell r="H2883" t="str">
            <v>Woburn Ln</v>
          </cell>
        </row>
        <row r="2884">
          <cell r="H2884" t="str">
            <v>Wolf Creek Rd</v>
          </cell>
        </row>
        <row r="2885">
          <cell r="H2885" t="str">
            <v>Wolf St</v>
          </cell>
        </row>
        <row r="2886">
          <cell r="H2886" t="str">
            <v>Wonderview Dr</v>
          </cell>
        </row>
        <row r="2887">
          <cell r="H2887" t="str">
            <v>Wonderview Rd</v>
          </cell>
        </row>
        <row r="2888">
          <cell r="H2888" t="str">
            <v>Wong Way</v>
          </cell>
        </row>
        <row r="2889">
          <cell r="H2889" t="str">
            <v>Wood Dr</v>
          </cell>
        </row>
        <row r="2890">
          <cell r="H2890" t="str">
            <v>Wood Ln</v>
          </cell>
        </row>
        <row r="2891">
          <cell r="H2891" t="str">
            <v>Wood St</v>
          </cell>
        </row>
        <row r="2892">
          <cell r="H2892" t="str">
            <v>Woodland Ave</v>
          </cell>
        </row>
        <row r="2893">
          <cell r="H2893" t="str">
            <v>Woodland Dr</v>
          </cell>
        </row>
        <row r="2894">
          <cell r="H2894" t="str">
            <v>Woodridge Dr</v>
          </cell>
        </row>
        <row r="2895">
          <cell r="H2895" t="str">
            <v>Woodstock Rd</v>
          </cell>
        </row>
        <row r="2896">
          <cell r="H2896" t="str">
            <v>Woodstone Dr</v>
          </cell>
        </row>
        <row r="2897">
          <cell r="H2897" t="str">
            <v>Woodward Dr</v>
          </cell>
        </row>
        <row r="2898">
          <cell r="H2898" t="str">
            <v>Wren Cir</v>
          </cell>
        </row>
        <row r="2899">
          <cell r="H2899" t="str">
            <v>Yahoo Trl</v>
          </cell>
        </row>
        <row r="2900">
          <cell r="H2900" t="str">
            <v>Yaki Ct</v>
          </cell>
        </row>
        <row r="2901">
          <cell r="H2901" t="str">
            <v>Yale St</v>
          </cell>
        </row>
        <row r="2902">
          <cell r="H2902" t="str">
            <v>Yavapai St</v>
          </cell>
        </row>
        <row r="2903">
          <cell r="H2903" t="str">
            <v>Yawepe St</v>
          </cell>
        </row>
        <row r="2904">
          <cell r="H2904" t="str">
            <v>Yearling Rd</v>
          </cell>
        </row>
        <row r="2905">
          <cell r="H2905" t="str">
            <v>Yellow Bird Ln</v>
          </cell>
        </row>
        <row r="2906">
          <cell r="H2906" t="str">
            <v>Yellow Ct</v>
          </cell>
        </row>
        <row r="2907">
          <cell r="H2907" t="str">
            <v>Yoosooni Dr</v>
          </cell>
        </row>
        <row r="2908">
          <cell r="H2908" t="str">
            <v>Yorkshire Dr</v>
          </cell>
        </row>
        <row r="2909">
          <cell r="H2909" t="str">
            <v>Yukon Dr</v>
          </cell>
        </row>
        <row r="2910">
          <cell r="H2910" t="str">
            <v>Yuma St</v>
          </cell>
        </row>
        <row r="2911">
          <cell r="H2911" t="str">
            <v>Yuta St</v>
          </cell>
        </row>
        <row r="2912">
          <cell r="H2912" t="str">
            <v>Zak Rd</v>
          </cell>
        </row>
        <row r="2913">
          <cell r="H2913" t="str">
            <v>Zenith Ln</v>
          </cell>
        </row>
        <row r="2914">
          <cell r="H2914" t="str">
            <v>Zia St</v>
          </cell>
        </row>
        <row r="2915">
          <cell r="H2915" t="str">
            <v>Zuni Brave Trl</v>
          </cell>
        </row>
        <row r="2916">
          <cell r="H2916" t="str">
            <v>Zuni Ct</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ummary"/>
      <sheetName val="INPUTS"/>
      <sheetName val="Capital Cost Summary"/>
      <sheetName val="Schedule"/>
      <sheetName val="CapitalCosts"/>
      <sheetName val="EmissionsData"/>
      <sheetName val="TrafficInfo"/>
      <sheetName val="TravelTime"/>
      <sheetName val="Accidents"/>
      <sheetName val="BridgeMaint"/>
      <sheetName val="Emissions"/>
      <sheetName val="Residual"/>
      <sheetName val="REFERENCE&gt;&gt;&gt;"/>
      <sheetName val="Draft Cost6-7"/>
      <sheetName val="InflationAdjustment"/>
      <sheetName val="Deflator"/>
      <sheetName val="AccidentsAvoidedCalc"/>
      <sheetName val="ReportTables&gt;&gt;&gt;"/>
      <sheetName val="Report_CapitalCost"/>
      <sheetName val="Report_Funding"/>
      <sheetName val="Report_BUILDReq"/>
      <sheetName val="Sheet2"/>
    </sheetNames>
    <sheetDataSet>
      <sheetData sheetId="0"/>
      <sheetData sheetId="1"/>
      <sheetData sheetId="2">
        <row r="10">
          <cell r="B10">
            <v>7.0000000000000007E-2</v>
          </cell>
        </row>
        <row r="11">
          <cell r="B11">
            <v>0.03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ansportation.gov/sites/dot.gov/files/docs/mission/office-policy/transportation-policy/14091/benefit-cost-analysis-guidance-2018.pdf" TargetMode="External"/><Relationship Id="rId1" Type="http://schemas.openxmlformats.org/officeDocument/2006/relationships/hyperlink" Target="https://www.whitehouse.gov/wp-content/uploads/2019/03/hist10z1-fy2020.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bea.gov/scb/account_articles/national/wlth2594/tableC.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8"/>
  <sheetViews>
    <sheetView tabSelected="1" workbookViewId="0">
      <selection activeCell="B1" sqref="B1"/>
    </sheetView>
  </sheetViews>
  <sheetFormatPr defaultRowHeight="14.4" x14ac:dyDescent="0.3"/>
  <cols>
    <col min="2" max="2" width="40.5546875" bestFit="1" customWidth="1"/>
    <col min="3" max="3" width="14.77734375" bestFit="1" customWidth="1"/>
  </cols>
  <sheetData>
    <row r="1" spans="2:3" x14ac:dyDescent="0.3">
      <c r="B1" s="84" t="s">
        <v>501</v>
      </c>
    </row>
    <row r="2" spans="2:3" x14ac:dyDescent="0.3">
      <c r="B2" s="84" t="s">
        <v>704</v>
      </c>
    </row>
    <row r="3" spans="2:3" ht="15" thickBot="1" x14ac:dyDescent="0.35">
      <c r="B3" s="292" t="s">
        <v>702</v>
      </c>
      <c r="C3" s="197" t="s">
        <v>488</v>
      </c>
    </row>
    <row r="4" spans="2:3" ht="18" thickTop="1" x14ac:dyDescent="0.3">
      <c r="B4" s="294" t="s">
        <v>489</v>
      </c>
      <c r="C4" s="294"/>
    </row>
    <row r="5" spans="2:3" x14ac:dyDescent="0.3">
      <c r="B5" s="198" t="s">
        <v>490</v>
      </c>
      <c r="C5" s="288">
        <f>CapitalCosts_Summary!C36/10^6</f>
        <v>18.579618854355012</v>
      </c>
    </row>
    <row r="6" spans="2:3" ht="15" thickBot="1" x14ac:dyDescent="0.35">
      <c r="B6" s="199" t="s">
        <v>491</v>
      </c>
      <c r="C6" s="289">
        <f>C5</f>
        <v>18.579618854355012</v>
      </c>
    </row>
    <row r="7" spans="2:3" ht="18.600000000000001" thickTop="1" thickBot="1" x14ac:dyDescent="0.35">
      <c r="B7" s="294" t="s">
        <v>492</v>
      </c>
      <c r="C7" s="294"/>
    </row>
    <row r="8" spans="2:3" ht="15" thickBot="1" x14ac:dyDescent="0.35">
      <c r="B8" s="295" t="s">
        <v>493</v>
      </c>
      <c r="C8" s="295"/>
    </row>
    <row r="9" spans="2:3" x14ac:dyDescent="0.3">
      <c r="B9" s="198" t="s">
        <v>494</v>
      </c>
      <c r="C9" s="288">
        <f>Safety!O45/10^6</f>
        <v>24.832322464662941</v>
      </c>
    </row>
    <row r="10" spans="2:3" ht="15" thickBot="1" x14ac:dyDescent="0.35">
      <c r="B10" s="200" t="s">
        <v>495</v>
      </c>
      <c r="C10" s="290">
        <f>SUM(C9:C9)</f>
        <v>24.832322464662941</v>
      </c>
    </row>
    <row r="11" spans="2:3" ht="15" thickBot="1" x14ac:dyDescent="0.4">
      <c r="B11" s="295" t="s">
        <v>660</v>
      </c>
      <c r="C11" s="295"/>
    </row>
    <row r="12" spans="2:3" x14ac:dyDescent="0.3">
      <c r="B12" s="198" t="s">
        <v>634</v>
      </c>
      <c r="C12" s="288">
        <f>Emissions!M45/10^6</f>
        <v>3.8615950344054337E-2</v>
      </c>
    </row>
    <row r="13" spans="2:3" ht="15" thickBot="1" x14ac:dyDescent="0.35">
      <c r="B13" s="200" t="s">
        <v>495</v>
      </c>
      <c r="C13" s="290">
        <f>SUM(C12:C12)</f>
        <v>3.8615950344054337E-2</v>
      </c>
    </row>
    <row r="14" spans="2:3" ht="15" thickBot="1" x14ac:dyDescent="0.4">
      <c r="B14" s="295" t="s">
        <v>661</v>
      </c>
      <c r="C14" s="295"/>
    </row>
    <row r="15" spans="2:3" x14ac:dyDescent="0.3">
      <c r="B15" s="246" t="s">
        <v>567</v>
      </c>
      <c r="C15" s="288">
        <f>TravelTimeSavings!I45/10^6</f>
        <v>14.029586496595451</v>
      </c>
    </row>
    <row r="16" spans="2:3" ht="15" thickBot="1" x14ac:dyDescent="0.35">
      <c r="B16" s="200" t="s">
        <v>495</v>
      </c>
      <c r="C16" s="290">
        <f>SUM(C15:C15)</f>
        <v>14.029586496595451</v>
      </c>
    </row>
    <row r="17" spans="2:6" ht="15" thickBot="1" x14ac:dyDescent="0.4">
      <c r="B17" s="297" t="s">
        <v>655</v>
      </c>
      <c r="C17" s="297"/>
    </row>
    <row r="18" spans="2:6" x14ac:dyDescent="0.3">
      <c r="B18" s="198" t="s">
        <v>496</v>
      </c>
      <c r="C18" s="288">
        <f>Residual!I35/10^6</f>
        <v>1.1409887278778419</v>
      </c>
      <c r="E18" s="270"/>
    </row>
    <row r="19" spans="2:6" ht="15" thickBot="1" x14ac:dyDescent="0.35">
      <c r="B19" s="200" t="s">
        <v>495</v>
      </c>
      <c r="C19" s="290">
        <f>SUM(C18:C18)</f>
        <v>1.1409887278778419</v>
      </c>
    </row>
    <row r="20" spans="2:6" ht="15" thickBot="1" x14ac:dyDescent="0.35">
      <c r="B20" s="201" t="s">
        <v>502</v>
      </c>
      <c r="C20" s="291">
        <f>-'O&amp;M'!D41/10^6</f>
        <v>-0.62756477659614784</v>
      </c>
      <c r="E20" s="270"/>
    </row>
    <row r="21" spans="2:6" ht="15" thickBot="1" x14ac:dyDescent="0.35">
      <c r="B21" s="199" t="s">
        <v>497</v>
      </c>
      <c r="C21" s="289">
        <f>C10+C13+C16+C19+C20</f>
        <v>39.413948862884141</v>
      </c>
    </row>
    <row r="22" spans="2:6" ht="18" thickBot="1" x14ac:dyDescent="0.35">
      <c r="B22" s="296" t="s">
        <v>498</v>
      </c>
      <c r="C22" s="296"/>
    </row>
    <row r="23" spans="2:6" ht="15" thickBot="1" x14ac:dyDescent="0.35">
      <c r="B23" s="202" t="s">
        <v>499</v>
      </c>
      <c r="C23" s="290">
        <f>C21-C6</f>
        <v>20.834330008529129</v>
      </c>
    </row>
    <row r="24" spans="2:6" x14ac:dyDescent="0.3">
      <c r="B24" s="203" t="s">
        <v>500</v>
      </c>
      <c r="C24" s="204">
        <f>C21/C6</f>
        <v>2.1213540047214487</v>
      </c>
    </row>
    <row r="27" spans="2:6" x14ac:dyDescent="0.3">
      <c r="B27" s="84" t="s">
        <v>642</v>
      </c>
    </row>
    <row r="28" spans="2:6" ht="36.450000000000003" customHeight="1" x14ac:dyDescent="0.3">
      <c r="B28" s="293" t="s">
        <v>644</v>
      </c>
      <c r="C28" s="293"/>
      <c r="D28" s="293"/>
      <c r="E28" s="293"/>
      <c r="F28" s="293"/>
    </row>
    <row r="29" spans="2:6" ht="75" customHeight="1" x14ac:dyDescent="0.3">
      <c r="B29" s="293" t="s">
        <v>643</v>
      </c>
      <c r="C29" s="293"/>
      <c r="D29" s="293"/>
      <c r="E29" s="293"/>
      <c r="F29" s="293"/>
    </row>
    <row r="31" spans="2:6" x14ac:dyDescent="0.3">
      <c r="B31" s="84" t="s">
        <v>652</v>
      </c>
    </row>
    <row r="32" spans="2:6" x14ac:dyDescent="0.3">
      <c r="B32" t="s">
        <v>645</v>
      </c>
    </row>
    <row r="33" spans="2:2" x14ac:dyDescent="0.3">
      <c r="B33" t="s">
        <v>646</v>
      </c>
    </row>
    <row r="34" spans="2:2" x14ac:dyDescent="0.3">
      <c r="B34" t="s">
        <v>647</v>
      </c>
    </row>
    <row r="35" spans="2:2" x14ac:dyDescent="0.3">
      <c r="B35" t="s">
        <v>648</v>
      </c>
    </row>
    <row r="36" spans="2:2" x14ac:dyDescent="0.3">
      <c r="B36" t="s">
        <v>649</v>
      </c>
    </row>
    <row r="37" spans="2:2" x14ac:dyDescent="0.3">
      <c r="B37" t="s">
        <v>650</v>
      </c>
    </row>
    <row r="38" spans="2:2" x14ac:dyDescent="0.3">
      <c r="B38" t="s">
        <v>651</v>
      </c>
    </row>
  </sheetData>
  <mergeCells count="9">
    <mergeCell ref="B28:F28"/>
    <mergeCell ref="B29:F29"/>
    <mergeCell ref="B4:C4"/>
    <mergeCell ref="B7:C7"/>
    <mergeCell ref="B8:C8"/>
    <mergeCell ref="B14:C14"/>
    <mergeCell ref="B22:C22"/>
    <mergeCell ref="B11:C11"/>
    <mergeCell ref="B17:C1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zoomScaleNormal="100" workbookViewId="0">
      <selection activeCell="L35" sqref="L35"/>
    </sheetView>
  </sheetViews>
  <sheetFormatPr defaultRowHeight="14.4" x14ac:dyDescent="0.3"/>
  <cols>
    <col min="1" max="1" width="14.21875" customWidth="1"/>
    <col min="4" max="5" width="12.5546875" bestFit="1" customWidth="1"/>
    <col min="6" max="6" width="10.109375" bestFit="1" customWidth="1"/>
    <col min="7" max="7" width="11.109375" bestFit="1" customWidth="1"/>
    <col min="8" max="8" width="15.44140625" customWidth="1"/>
    <col min="9" max="9" width="17.6640625" customWidth="1"/>
    <col min="10" max="10" width="12.109375" bestFit="1" customWidth="1"/>
  </cols>
  <sheetData>
    <row r="1" spans="1:15" ht="14.55" x14ac:dyDescent="0.35">
      <c r="A1" s="84" t="s">
        <v>567</v>
      </c>
    </row>
    <row r="2" spans="1:15" ht="33.450000000000003" customHeight="1" x14ac:dyDescent="0.35">
      <c r="A2" s="318" t="s">
        <v>640</v>
      </c>
      <c r="B2" s="318"/>
      <c r="C2" s="318"/>
      <c r="D2" s="318"/>
      <c r="E2" s="318"/>
      <c r="F2" s="318"/>
      <c r="G2" s="318"/>
      <c r="H2" s="318"/>
      <c r="I2" s="318"/>
      <c r="J2" s="318"/>
    </row>
    <row r="3" spans="1:15" s="122" customFormat="1" ht="12.45" x14ac:dyDescent="0.25">
      <c r="B3" s="107">
        <f>Inputs!B5</f>
        <v>7.0000000000000007E-2</v>
      </c>
      <c r="C3" s="107" t="s">
        <v>299</v>
      </c>
      <c r="D3" s="107"/>
      <c r="E3" s="107"/>
      <c r="F3" s="107"/>
      <c r="G3" s="135"/>
      <c r="H3" s="135"/>
      <c r="O3" s="143"/>
    </row>
    <row r="4" spans="1:15" s="122" customFormat="1" ht="13.2" x14ac:dyDescent="0.25">
      <c r="B4" s="144">
        <f>Inputs!B8</f>
        <v>2019</v>
      </c>
      <c r="C4" s="109" t="s">
        <v>300</v>
      </c>
      <c r="D4" s="109"/>
      <c r="E4" s="109"/>
      <c r="F4" s="109"/>
      <c r="G4" s="135"/>
      <c r="H4" s="135"/>
      <c r="M4" s="143"/>
    </row>
    <row r="5" spans="1:15" s="122" customFormat="1" ht="13.2" x14ac:dyDescent="0.25">
      <c r="B5" s="144">
        <f>Inputs!B10</f>
        <v>260</v>
      </c>
      <c r="C5" s="109" t="s">
        <v>561</v>
      </c>
      <c r="D5" s="109"/>
      <c r="E5" s="109"/>
      <c r="F5" s="109"/>
      <c r="G5" s="135"/>
      <c r="H5" s="135"/>
      <c r="M5" s="143"/>
    </row>
    <row r="6" spans="1:15" s="122" customFormat="1" ht="13.2" x14ac:dyDescent="0.25">
      <c r="B6" s="239">
        <f>Inputs!B11</f>
        <v>1.32</v>
      </c>
      <c r="C6" s="109" t="s">
        <v>562</v>
      </c>
      <c r="D6" s="109"/>
      <c r="E6" s="109"/>
      <c r="F6" s="109"/>
      <c r="G6" s="135"/>
      <c r="H6" s="135"/>
      <c r="M6" s="143"/>
    </row>
    <row r="7" spans="1:15" s="122" customFormat="1" ht="13.2" x14ac:dyDescent="0.25">
      <c r="B7" s="240">
        <f>Inputs!B14</f>
        <v>14.8</v>
      </c>
      <c r="C7" s="109" t="s">
        <v>563</v>
      </c>
      <c r="D7" s="109"/>
      <c r="E7" s="109"/>
      <c r="F7" s="109"/>
      <c r="G7" s="135"/>
      <c r="H7" s="135"/>
      <c r="M7" s="143"/>
    </row>
    <row r="8" spans="1:15" s="122" customFormat="1" ht="13.2" x14ac:dyDescent="0.25">
      <c r="B8" s="144"/>
      <c r="C8" s="109"/>
      <c r="D8" s="109"/>
      <c r="E8" s="109"/>
      <c r="F8" s="109"/>
      <c r="G8" s="135"/>
      <c r="H8" s="135"/>
      <c r="M8" s="143"/>
    </row>
    <row r="9" spans="1:15" s="122" customFormat="1" ht="13.2" x14ac:dyDescent="0.25">
      <c r="B9" s="266" t="s">
        <v>566</v>
      </c>
      <c r="C9" s="109"/>
      <c r="D9" s="109"/>
      <c r="E9" s="109"/>
      <c r="F9" s="109"/>
      <c r="G9" s="135"/>
      <c r="H9" s="135"/>
      <c r="M9" s="143"/>
    </row>
    <row r="10" spans="1:15" x14ac:dyDescent="0.3">
      <c r="C10" s="217"/>
      <c r="D10" s="217"/>
      <c r="E10" s="142"/>
    </row>
    <row r="11" spans="1:15" hidden="1" x14ac:dyDescent="0.3">
      <c r="C11" s="217"/>
      <c r="D11" s="217"/>
      <c r="E11" s="142"/>
    </row>
    <row r="12" spans="1:15" hidden="1" x14ac:dyDescent="0.3">
      <c r="C12" s="217"/>
      <c r="D12" s="217"/>
      <c r="E12" s="142"/>
    </row>
    <row r="13" spans="1:15" hidden="1" x14ac:dyDescent="0.3"/>
    <row r="14" spans="1:15" hidden="1" x14ac:dyDescent="0.3"/>
    <row r="15" spans="1:15" hidden="1" x14ac:dyDescent="0.3"/>
    <row r="16" spans="1:15" hidden="1" x14ac:dyDescent="0.3"/>
    <row r="18" spans="2:17" ht="58.05" x14ac:dyDescent="0.35">
      <c r="B18" s="141"/>
      <c r="C18" s="245" t="s">
        <v>410</v>
      </c>
      <c r="D18" s="285" t="s">
        <v>565</v>
      </c>
      <c r="E18" s="285" t="s">
        <v>437</v>
      </c>
      <c r="F18" s="285" t="s">
        <v>564</v>
      </c>
      <c r="G18" s="285" t="s">
        <v>540</v>
      </c>
      <c r="H18" s="285" t="s">
        <v>538</v>
      </c>
      <c r="I18" s="285" t="s">
        <v>539</v>
      </c>
      <c r="J18" s="141"/>
      <c r="K18" s="141"/>
      <c r="L18" s="141"/>
      <c r="M18" s="141"/>
      <c r="N18" s="141"/>
      <c r="O18" s="141"/>
      <c r="P18" s="141"/>
      <c r="Q18" s="141"/>
    </row>
    <row r="19" spans="2:17" ht="14.55" x14ac:dyDescent="0.35">
      <c r="C19">
        <v>2020</v>
      </c>
      <c r="E19" s="142">
        <f>Inputs!B43</f>
        <v>0</v>
      </c>
      <c r="F19" s="218"/>
      <c r="G19" s="218"/>
      <c r="H19" s="219"/>
      <c r="I19" s="219"/>
    </row>
    <row r="20" spans="2:17" x14ac:dyDescent="0.3">
      <c r="C20">
        <v>2021</v>
      </c>
      <c r="E20" s="142">
        <f>Inputs!B44</f>
        <v>0</v>
      </c>
      <c r="F20" s="218"/>
      <c r="G20" s="218"/>
      <c r="H20" s="219"/>
      <c r="I20" s="219"/>
    </row>
    <row r="21" spans="2:17" x14ac:dyDescent="0.3">
      <c r="C21">
        <v>2022</v>
      </c>
      <c r="E21" s="142">
        <f>Inputs!B45</f>
        <v>0</v>
      </c>
      <c r="F21" s="218"/>
      <c r="G21" s="218"/>
      <c r="H21" s="219"/>
      <c r="I21" s="219"/>
    </row>
    <row r="22" spans="2:17" x14ac:dyDescent="0.3">
      <c r="C22">
        <v>2023</v>
      </c>
      <c r="E22" s="142">
        <f>Inputs!B46</f>
        <v>0</v>
      </c>
      <c r="F22" s="218"/>
      <c r="G22" s="218"/>
      <c r="H22" s="219"/>
      <c r="I22" s="219"/>
    </row>
    <row r="23" spans="2:17" x14ac:dyDescent="0.3">
      <c r="B23" s="268" t="s">
        <v>477</v>
      </c>
      <c r="C23">
        <v>2024</v>
      </c>
      <c r="D23" s="241">
        <f>$D$24</f>
        <v>94296.65382413617</v>
      </c>
      <c r="E23" s="142">
        <f>Inputs!B47</f>
        <v>0.25</v>
      </c>
      <c r="F23" s="242">
        <f>D23*E23</f>
        <v>23574.163456034043</v>
      </c>
      <c r="G23" s="242">
        <f>F23*$B$6</f>
        <v>31117.895761964937</v>
      </c>
      <c r="H23" s="243">
        <f>G23*$B$7</f>
        <v>460544.85727708112</v>
      </c>
      <c r="I23" s="272">
        <f>H23/((1+$B$3)^(C23-$B$4))</f>
        <v>328362.11827083735</v>
      </c>
      <c r="J23" s="243">
        <f>H23/((1+$B$3)^(C23-$B$4))</f>
        <v>328362.11827083735</v>
      </c>
    </row>
    <row r="24" spans="2:17" x14ac:dyDescent="0.3">
      <c r="C24">
        <v>2025</v>
      </c>
      <c r="D24" s="241">
        <f>'TravelTime-data'!$H$14*$B$5</f>
        <v>94296.65382413617</v>
      </c>
      <c r="E24" s="142">
        <f>Inputs!B48</f>
        <v>1</v>
      </c>
      <c r="F24" s="242">
        <f t="shared" ref="F24:F44" si="0">D24*E24</f>
        <v>94296.65382413617</v>
      </c>
      <c r="G24" s="242">
        <f>F24*$B$6</f>
        <v>124471.58304785975</v>
      </c>
      <c r="H24" s="243">
        <f>G24*$B$7</f>
        <v>1842179.4291083245</v>
      </c>
      <c r="I24" s="272">
        <f t="shared" ref="I24:I44" si="1">H24/((1+$B$3)^(C24-$B$4))</f>
        <v>1227521.9374610744</v>
      </c>
      <c r="J24" s="243">
        <f t="shared" ref="J24:J44" si="2">H24/((1+$B$3)^(C24-$B$4))</f>
        <v>1227521.9374610744</v>
      </c>
    </row>
    <row r="25" spans="2:17" x14ac:dyDescent="0.3">
      <c r="B25" s="218"/>
      <c r="C25">
        <v>2026</v>
      </c>
      <c r="D25" s="218">
        <f>D24*(1+($D$39/$D$24)^(1/($C$39-$C$24))-1)</f>
        <v>94194.327914816953</v>
      </c>
      <c r="E25" s="142">
        <f>Inputs!B49</f>
        <v>1</v>
      </c>
      <c r="F25" s="242">
        <f t="shared" si="0"/>
        <v>94194.327914816953</v>
      </c>
      <c r="G25" s="242">
        <f t="shared" ref="G25:G44" si="3">F25*$B$6</f>
        <v>124336.51284755838</v>
      </c>
      <c r="H25" s="243">
        <f t="shared" ref="H25:H44" si="4">G25*$B$7</f>
        <v>1840180.3901438641</v>
      </c>
      <c r="I25" s="272">
        <f t="shared" si="1"/>
        <v>1145971.8629831774</v>
      </c>
      <c r="J25" s="243">
        <f t="shared" si="2"/>
        <v>1145971.8629831774</v>
      </c>
    </row>
    <row r="26" spans="2:17" x14ac:dyDescent="0.3">
      <c r="B26" s="218"/>
      <c r="C26">
        <v>2027</v>
      </c>
      <c r="D26" s="218">
        <f t="shared" ref="D26:D38" si="5">D25*(1+($D$39/$D$24)^(1/($C$39-$C$24))-1)</f>
        <v>94092.113044344762</v>
      </c>
      <c r="E26" s="142">
        <f>Inputs!B50</f>
        <v>1</v>
      </c>
      <c r="F26" s="242">
        <f t="shared" si="0"/>
        <v>94092.113044344762</v>
      </c>
      <c r="G26" s="242">
        <f t="shared" si="3"/>
        <v>124201.5892185351</v>
      </c>
      <c r="H26" s="243">
        <f t="shared" si="4"/>
        <v>1838183.5204343195</v>
      </c>
      <c r="I26" s="272">
        <f t="shared" si="1"/>
        <v>1069839.5447541883</v>
      </c>
      <c r="J26" s="243">
        <f t="shared" si="2"/>
        <v>1069839.5447541883</v>
      </c>
    </row>
    <row r="27" spans="2:17" x14ac:dyDescent="0.3">
      <c r="B27" s="218"/>
      <c r="C27">
        <v>2028</v>
      </c>
      <c r="D27" s="218">
        <f t="shared" si="5"/>
        <v>93990.009092225897</v>
      </c>
      <c r="E27" s="142">
        <f>Inputs!B51</f>
        <v>1</v>
      </c>
      <c r="F27" s="242">
        <f t="shared" si="0"/>
        <v>93990.009092225897</v>
      </c>
      <c r="G27" s="242">
        <f t="shared" si="3"/>
        <v>124066.81200173819</v>
      </c>
      <c r="H27" s="243">
        <f t="shared" si="4"/>
        <v>1836188.8176257252</v>
      </c>
      <c r="I27" s="272">
        <f t="shared" si="1"/>
        <v>998765.05566232232</v>
      </c>
      <c r="J27" s="243">
        <f t="shared" si="2"/>
        <v>998765.05566232232</v>
      </c>
    </row>
    <row r="28" spans="2:17" x14ac:dyDescent="0.3">
      <c r="B28" s="218"/>
      <c r="C28">
        <v>2029</v>
      </c>
      <c r="D28" s="218">
        <f t="shared" si="5"/>
        <v>93888.015938097436</v>
      </c>
      <c r="E28" s="142">
        <f>Inputs!B52</f>
        <v>1</v>
      </c>
      <c r="F28" s="242">
        <f t="shared" si="0"/>
        <v>93888.015938097436</v>
      </c>
      <c r="G28" s="242">
        <f t="shared" si="3"/>
        <v>123932.18103828862</v>
      </c>
      <c r="H28" s="243">
        <f t="shared" si="4"/>
        <v>1834196.2793666716</v>
      </c>
      <c r="I28" s="272">
        <f t="shared" si="1"/>
        <v>932412.38025218062</v>
      </c>
      <c r="J28" s="243">
        <f t="shared" si="2"/>
        <v>932412.38025218062</v>
      </c>
    </row>
    <row r="29" spans="2:17" x14ac:dyDescent="0.3">
      <c r="B29" s="218"/>
      <c r="C29">
        <v>2030</v>
      </c>
      <c r="D29" s="218">
        <f t="shared" si="5"/>
        <v>93786.133461727062</v>
      </c>
      <c r="E29" s="142">
        <f>Inputs!B53</f>
        <v>1</v>
      </c>
      <c r="F29" s="242">
        <f t="shared" si="0"/>
        <v>93786.133461727062</v>
      </c>
      <c r="G29" s="242">
        <f t="shared" si="3"/>
        <v>123797.69616947972</v>
      </c>
      <c r="H29" s="243">
        <f t="shared" si="4"/>
        <v>1832205.9033083001</v>
      </c>
      <c r="I29" s="272">
        <f t="shared" si="1"/>
        <v>870467.82616058446</v>
      </c>
      <c r="J29" s="243">
        <f t="shared" si="2"/>
        <v>870467.82616058446</v>
      </c>
    </row>
    <row r="30" spans="2:17" x14ac:dyDescent="0.3">
      <c r="B30" s="218"/>
      <c r="C30">
        <v>2031</v>
      </c>
      <c r="D30" s="218">
        <f t="shared" si="5"/>
        <v>93684.361543012928</v>
      </c>
      <c r="E30" s="142">
        <f>Inputs!B54</f>
        <v>1</v>
      </c>
      <c r="F30" s="242">
        <f t="shared" si="0"/>
        <v>93684.361543012928</v>
      </c>
      <c r="G30" s="242">
        <f t="shared" si="3"/>
        <v>123663.35723677707</v>
      </c>
      <c r="H30" s="243">
        <f t="shared" si="4"/>
        <v>1830217.6871043006</v>
      </c>
      <c r="I30" s="272">
        <f t="shared" si="1"/>
        <v>812638.54108822753</v>
      </c>
      <c r="J30" s="243">
        <f t="shared" si="2"/>
        <v>812638.54108822753</v>
      </c>
    </row>
    <row r="31" spans="2:17" x14ac:dyDescent="0.3">
      <c r="B31" s="218"/>
      <c r="C31">
        <v>2032</v>
      </c>
      <c r="D31" s="218">
        <f t="shared" si="5"/>
        <v>93582.700061983531</v>
      </c>
      <c r="E31" s="142">
        <f>Inputs!B55</f>
        <v>1</v>
      </c>
      <c r="F31" s="242">
        <f t="shared" si="0"/>
        <v>93582.700061983531</v>
      </c>
      <c r="G31" s="242">
        <f t="shared" si="3"/>
        <v>123529.16408181826</v>
      </c>
      <c r="H31" s="243">
        <f t="shared" si="4"/>
        <v>1828231.6284109105</v>
      </c>
      <c r="I31" s="272">
        <f t="shared" si="1"/>
        <v>758651.12829589553</v>
      </c>
      <c r="J31" s="243">
        <f t="shared" si="2"/>
        <v>758651.12829589553</v>
      </c>
    </row>
    <row r="32" spans="2:17" x14ac:dyDescent="0.3">
      <c r="B32" s="218"/>
      <c r="C32">
        <v>2033</v>
      </c>
      <c r="D32" s="218">
        <f t="shared" si="5"/>
        <v>93481.148898797517</v>
      </c>
      <c r="E32" s="142">
        <f>Inputs!B56</f>
        <v>1</v>
      </c>
      <c r="F32" s="242">
        <f t="shared" si="0"/>
        <v>93481.148898797517</v>
      </c>
      <c r="G32" s="242">
        <f t="shared" si="3"/>
        <v>123395.11654641273</v>
      </c>
      <c r="H32" s="243">
        <f t="shared" si="4"/>
        <v>1826247.7248869084</v>
      </c>
      <c r="I32" s="272">
        <f t="shared" si="1"/>
        <v>708250.35407980741</v>
      </c>
      <c r="J32" s="243">
        <f t="shared" si="2"/>
        <v>708250.35407980741</v>
      </c>
    </row>
    <row r="33" spans="2:10" x14ac:dyDescent="0.3">
      <c r="B33" s="218"/>
      <c r="C33">
        <v>2034</v>
      </c>
      <c r="D33" s="218">
        <f t="shared" si="5"/>
        <v>93379.707933743615</v>
      </c>
      <c r="E33" s="142">
        <f>Inputs!B57</f>
        <v>1</v>
      </c>
      <c r="F33" s="242">
        <f t="shared" si="0"/>
        <v>93379.707933743615</v>
      </c>
      <c r="G33" s="242">
        <f t="shared" si="3"/>
        <v>123261.21447254157</v>
      </c>
      <c r="H33" s="243">
        <f t="shared" si="4"/>
        <v>1824265.9741936154</v>
      </c>
      <c r="I33" s="272">
        <f t="shared" si="1"/>
        <v>661197.94111546746</v>
      </c>
      <c r="J33" s="243">
        <f t="shared" si="2"/>
        <v>661197.94111546746</v>
      </c>
    </row>
    <row r="34" spans="2:10" x14ac:dyDescent="0.3">
      <c r="B34" s="218"/>
      <c r="C34">
        <v>2035</v>
      </c>
      <c r="D34" s="218">
        <f t="shared" si="5"/>
        <v>93278.377047240443</v>
      </c>
      <c r="E34" s="142">
        <f>Inputs!B58</f>
        <v>1</v>
      </c>
      <c r="F34" s="242">
        <f t="shared" si="0"/>
        <v>93278.377047240443</v>
      </c>
      <c r="G34" s="242">
        <f t="shared" si="3"/>
        <v>123127.45770235739</v>
      </c>
      <c r="H34" s="243">
        <f t="shared" si="4"/>
        <v>1822286.3739948894</v>
      </c>
      <c r="I34" s="272">
        <f t="shared" si="1"/>
        <v>617271.44196537964</v>
      </c>
      <c r="J34" s="243">
        <f t="shared" si="2"/>
        <v>617271.44196537964</v>
      </c>
    </row>
    <row r="35" spans="2:10" x14ac:dyDescent="0.3">
      <c r="B35" s="218"/>
      <c r="C35">
        <v>2036</v>
      </c>
      <c r="D35" s="218">
        <f t="shared" si="5"/>
        <v>93177.156119836378</v>
      </c>
      <c r="E35" s="142">
        <f>Inputs!B59</f>
        <v>1</v>
      </c>
      <c r="F35" s="242">
        <f t="shared" si="0"/>
        <v>93177.156119836378</v>
      </c>
      <c r="G35" s="242">
        <f t="shared" si="3"/>
        <v>122993.84607818403</v>
      </c>
      <c r="H35" s="243">
        <f t="shared" si="4"/>
        <v>1820308.9219571236</v>
      </c>
      <c r="I35" s="272">
        <f t="shared" si="1"/>
        <v>576263.18742495787</v>
      </c>
      <c r="J35" s="243">
        <f t="shared" si="2"/>
        <v>576263.18742495787</v>
      </c>
    </row>
    <row r="36" spans="2:10" x14ac:dyDescent="0.3">
      <c r="B36" s="218"/>
      <c r="C36">
        <v>2037</v>
      </c>
      <c r="D36" s="218">
        <f t="shared" si="5"/>
        <v>93076.045032209426</v>
      </c>
      <c r="E36" s="142">
        <f>Inputs!B60</f>
        <v>1</v>
      </c>
      <c r="F36" s="242">
        <f t="shared" si="0"/>
        <v>93076.045032209426</v>
      </c>
      <c r="G36" s="242">
        <f t="shared" si="3"/>
        <v>122860.37944251645</v>
      </c>
      <c r="H36" s="243">
        <f t="shared" si="4"/>
        <v>1818333.6157492436</v>
      </c>
      <c r="I36" s="272">
        <f t="shared" si="1"/>
        <v>537979.30473478348</v>
      </c>
      <c r="J36" s="243">
        <f t="shared" si="2"/>
        <v>537979.30473478348</v>
      </c>
    </row>
    <row r="37" spans="2:10" x14ac:dyDescent="0.3">
      <c r="B37" s="218"/>
      <c r="C37">
        <v>2038</v>
      </c>
      <c r="D37" s="218">
        <f t="shared" si="5"/>
        <v>92975.043665167075</v>
      </c>
      <c r="E37" s="142">
        <f>Inputs!B61</f>
        <v>1</v>
      </c>
      <c r="F37" s="242">
        <f t="shared" si="0"/>
        <v>92975.043665167075</v>
      </c>
      <c r="G37" s="242">
        <f t="shared" si="3"/>
        <v>122727.05763802055</v>
      </c>
      <c r="H37" s="243">
        <f t="shared" si="4"/>
        <v>1816360.4530427041</v>
      </c>
      <c r="I37" s="272">
        <f t="shared" si="1"/>
        <v>502238.80101765133</v>
      </c>
      <c r="J37" s="243">
        <f t="shared" si="2"/>
        <v>502238.80101765133</v>
      </c>
    </row>
    <row r="38" spans="2:10" x14ac:dyDescent="0.3">
      <c r="B38" s="218"/>
      <c r="C38">
        <v>2039</v>
      </c>
      <c r="D38" s="218">
        <f t="shared" si="5"/>
        <v>92874.151899646153</v>
      </c>
      <c r="E38" s="142">
        <f>Inputs!B62</f>
        <v>1</v>
      </c>
      <c r="F38" s="242">
        <f t="shared" si="0"/>
        <v>92874.151899646153</v>
      </c>
      <c r="G38" s="242">
        <f t="shared" si="3"/>
        <v>122593.88050753293</v>
      </c>
      <c r="H38" s="243">
        <f t="shared" si="4"/>
        <v>1814389.4315114873</v>
      </c>
      <c r="I38" s="272">
        <f t="shared" si="1"/>
        <v>468872.70760722068</v>
      </c>
      <c r="J38" s="243">
        <f t="shared" si="2"/>
        <v>468872.70760722068</v>
      </c>
    </row>
    <row r="39" spans="2:10" x14ac:dyDescent="0.3">
      <c r="B39" s="218"/>
      <c r="C39">
        <v>2040</v>
      </c>
      <c r="D39" s="241">
        <f>'TravelTime-data'!$N$14*$B$5</f>
        <v>92773.369616712764</v>
      </c>
      <c r="E39" s="142">
        <f>Inputs!B63</f>
        <v>1</v>
      </c>
      <c r="F39" s="242">
        <f t="shared" si="0"/>
        <v>92773.369616712764</v>
      </c>
      <c r="G39" s="242">
        <f t="shared" si="3"/>
        <v>122460.84789406085</v>
      </c>
      <c r="H39" s="243">
        <f t="shared" si="4"/>
        <v>1812420.5488321006</v>
      </c>
      <c r="I39" s="272">
        <f t="shared" si="1"/>
        <v>437723.28122294956</v>
      </c>
      <c r="J39" s="243">
        <f t="shared" si="2"/>
        <v>437723.28122294956</v>
      </c>
    </row>
    <row r="40" spans="2:10" x14ac:dyDescent="0.3">
      <c r="B40" s="218"/>
      <c r="C40">
        <v>2041</v>
      </c>
      <c r="D40" s="218">
        <f>D39*(1+($D$44/$D$39)^(1/($C$44-$C$39))-1)</f>
        <v>92082.564482278394</v>
      </c>
      <c r="E40" s="142">
        <f>Inputs!B64</f>
        <v>1</v>
      </c>
      <c r="F40" s="242">
        <f t="shared" si="0"/>
        <v>92082.564482278394</v>
      </c>
      <c r="G40" s="242">
        <f>F40*$B$6</f>
        <v>121548.98511660748</v>
      </c>
      <c r="H40" s="243">
        <f>G40*$B$7</f>
        <v>1798924.9797257909</v>
      </c>
      <c r="I40" s="272">
        <f t="shared" si="1"/>
        <v>406041.05109415483</v>
      </c>
      <c r="J40" s="243">
        <f t="shared" si="2"/>
        <v>406041.05109415483</v>
      </c>
    </row>
    <row r="41" spans="2:10" x14ac:dyDescent="0.3">
      <c r="B41" s="218"/>
      <c r="C41">
        <v>2042</v>
      </c>
      <c r="D41" s="218">
        <f>D40*(1+($D$44/$D$39)^(1/($C$44-$C$39))-1)</f>
        <v>91396.903191769641</v>
      </c>
      <c r="E41" s="142">
        <f>Inputs!B65</f>
        <v>1</v>
      </c>
      <c r="F41" s="242">
        <f t="shared" si="0"/>
        <v>91396.903191769641</v>
      </c>
      <c r="G41" s="242">
        <f t="shared" si="3"/>
        <v>120643.91221313593</v>
      </c>
      <c r="H41" s="243">
        <f t="shared" si="4"/>
        <v>1785529.9007544119</v>
      </c>
      <c r="I41" s="272">
        <f t="shared" si="1"/>
        <v>376651.96768382908</v>
      </c>
      <c r="J41" s="243">
        <f t="shared" si="2"/>
        <v>376651.96768382908</v>
      </c>
    </row>
    <row r="42" spans="2:10" x14ac:dyDescent="0.3">
      <c r="B42" s="218"/>
      <c r="C42">
        <v>2043</v>
      </c>
      <c r="D42" s="218">
        <f>D41*(1+($D$44/$D$39)^(1/($C$44-$C$39))-1)</f>
        <v>90716.347443313774</v>
      </c>
      <c r="E42" s="142">
        <f>Inputs!B66</f>
        <v>1</v>
      </c>
      <c r="F42" s="242">
        <f t="shared" si="0"/>
        <v>90716.347443313774</v>
      </c>
      <c r="G42" s="242">
        <f t="shared" si="3"/>
        <v>119745.57862517418</v>
      </c>
      <c r="H42" s="243">
        <f t="shared" si="4"/>
        <v>1772234.563652578</v>
      </c>
      <c r="I42" s="272">
        <f t="shared" si="1"/>
        <v>349390.05398053577</v>
      </c>
      <c r="J42" s="243">
        <f t="shared" si="2"/>
        <v>349390.05398053577</v>
      </c>
    </row>
    <row r="43" spans="2:10" x14ac:dyDescent="0.3">
      <c r="B43" s="218"/>
      <c r="C43">
        <v>2044</v>
      </c>
      <c r="D43" s="218">
        <f>D42*(1+($D$44/$D$39)^(1/($C$44-$C$39))-1)</f>
        <v>90040.859220239858</v>
      </c>
      <c r="E43" s="142">
        <f>Inputs!B67</f>
        <v>0.75</v>
      </c>
      <c r="F43" s="242">
        <f t="shared" si="0"/>
        <v>67530.644415179893</v>
      </c>
      <c r="G43" s="242">
        <f t="shared" si="3"/>
        <v>89140.450628037463</v>
      </c>
      <c r="H43" s="243">
        <f t="shared" si="4"/>
        <v>1319278.6692949545</v>
      </c>
      <c r="I43" s="272">
        <f t="shared" si="1"/>
        <v>243076.00974023007</v>
      </c>
      <c r="J43" s="243">
        <f t="shared" si="2"/>
        <v>243076.00974023007</v>
      </c>
    </row>
    <row r="44" spans="2:10" x14ac:dyDescent="0.3">
      <c r="B44" s="218"/>
      <c r="C44">
        <v>2045</v>
      </c>
      <c r="D44" s="218">
        <f>'TravelTime-data'!$T$14*$B$5</f>
        <v>89370.400788955012</v>
      </c>
      <c r="E44" s="142">
        <f>Inputs!B68</f>
        <v>0</v>
      </c>
      <c r="F44" s="242">
        <f t="shared" si="0"/>
        <v>0</v>
      </c>
      <c r="G44" s="242">
        <f t="shared" si="3"/>
        <v>0</v>
      </c>
      <c r="H44" s="243">
        <f t="shared" si="4"/>
        <v>0</v>
      </c>
      <c r="I44" s="272">
        <f t="shared" si="1"/>
        <v>0</v>
      </c>
      <c r="J44" s="243">
        <f t="shared" si="2"/>
        <v>0</v>
      </c>
    </row>
    <row r="45" spans="2:10" x14ac:dyDescent="0.3">
      <c r="C45" s="84" t="s">
        <v>0</v>
      </c>
      <c r="H45" s="244">
        <f>SUM(H19:H44)</f>
        <v>36372709.670375302</v>
      </c>
      <c r="I45" s="244">
        <f>SUM(I19:I44)</f>
        <v>14029586.496595452</v>
      </c>
      <c r="J45" s="284">
        <f>SUM(J19:J44)</f>
        <v>14029586.496595452</v>
      </c>
    </row>
  </sheetData>
  <mergeCells count="1">
    <mergeCell ref="A2:J2"/>
  </mergeCells>
  <pageMargins left="0.7" right="0.7" top="0.75" bottom="0.75" header="0.3" footer="0.3"/>
  <pageSetup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zoomScaleNormal="100" workbookViewId="0">
      <selection activeCell="B2" sqref="B2"/>
    </sheetView>
  </sheetViews>
  <sheetFormatPr defaultRowHeight="14.4" x14ac:dyDescent="0.3"/>
  <cols>
    <col min="2" max="2" width="41.5546875" bestFit="1" customWidth="1"/>
    <col min="3" max="3" width="26.5546875" bestFit="1" customWidth="1"/>
    <col min="4" max="9" width="8.6640625" customWidth="1"/>
    <col min="10" max="10" width="13.109375" customWidth="1"/>
    <col min="11" max="11" width="17.21875" customWidth="1"/>
    <col min="12" max="12" width="20.44140625" bestFit="1" customWidth="1"/>
    <col min="13" max="13" width="16.33203125" bestFit="1" customWidth="1"/>
  </cols>
  <sheetData>
    <row r="1" spans="2:7" ht="14.55" x14ac:dyDescent="0.35">
      <c r="B1" s="84" t="s">
        <v>541</v>
      </c>
    </row>
    <row r="2" spans="2:7" x14ac:dyDescent="0.3">
      <c r="B2" t="s">
        <v>641</v>
      </c>
    </row>
    <row r="4" spans="2:7" x14ac:dyDescent="0.3">
      <c r="B4" t="s">
        <v>471</v>
      </c>
      <c r="C4" s="220">
        <f>Inputs!$B$5</f>
        <v>7.0000000000000007E-2</v>
      </c>
    </row>
    <row r="5" spans="2:7" x14ac:dyDescent="0.3">
      <c r="B5" t="s">
        <v>300</v>
      </c>
      <c r="C5" s="217">
        <f>Inputs!$B$8</f>
        <v>2019</v>
      </c>
    </row>
    <row r="6" spans="2:7" x14ac:dyDescent="0.3">
      <c r="B6" t="s">
        <v>542</v>
      </c>
      <c r="C6">
        <f>Inputs!B29</f>
        <v>1.1014999999999999</v>
      </c>
      <c r="G6" s="221"/>
    </row>
    <row r="7" spans="2:7" x14ac:dyDescent="0.3">
      <c r="B7" t="s">
        <v>556</v>
      </c>
      <c r="C7">
        <f>Inputs!$B$30</f>
        <v>907185</v>
      </c>
      <c r="G7" s="221"/>
    </row>
    <row r="8" spans="2:7" x14ac:dyDescent="0.3">
      <c r="B8" t="s">
        <v>559</v>
      </c>
      <c r="C8">
        <f>Inputs!$B$31</f>
        <v>1000000</v>
      </c>
      <c r="G8" s="221"/>
    </row>
    <row r="9" spans="2:7" x14ac:dyDescent="0.3">
      <c r="B9" t="s">
        <v>543</v>
      </c>
      <c r="C9" s="97">
        <f>Inputs!$B$22</f>
        <v>3.0997000000000003</v>
      </c>
      <c r="G9" s="222"/>
    </row>
    <row r="10" spans="2:7" ht="16.5" x14ac:dyDescent="0.45">
      <c r="B10" t="s">
        <v>708</v>
      </c>
      <c r="C10" s="97">
        <f>Inputs!$B$25</f>
        <v>3.6715000000000009</v>
      </c>
    </row>
    <row r="11" spans="2:7" ht="16.5" x14ac:dyDescent="0.45">
      <c r="B11" t="s">
        <v>691</v>
      </c>
      <c r="C11" s="97">
        <f>Inputs!B26</f>
        <v>2443.9250000000002</v>
      </c>
    </row>
    <row r="12" spans="2:7" ht="16.5" x14ac:dyDescent="0.45">
      <c r="B12" t="s">
        <v>692</v>
      </c>
      <c r="C12" s="231">
        <f>Inputs!$B$27</f>
        <v>2.4292675000000003E-2</v>
      </c>
    </row>
    <row r="13" spans="2:7" x14ac:dyDescent="0.3">
      <c r="B13" t="s">
        <v>544</v>
      </c>
      <c r="C13" s="223">
        <f>Inputs!$B$17</f>
        <v>2000</v>
      </c>
    </row>
    <row r="14" spans="2:7" ht="16.5" x14ac:dyDescent="0.45">
      <c r="B14" t="s">
        <v>707</v>
      </c>
      <c r="C14" s="223">
        <f>Inputs!$B$18</f>
        <v>8300</v>
      </c>
    </row>
    <row r="15" spans="2:7" ht="16.5" x14ac:dyDescent="0.45">
      <c r="B15" t="s">
        <v>693</v>
      </c>
      <c r="C15" s="233" t="s">
        <v>560</v>
      </c>
    </row>
    <row r="16" spans="2:7" ht="16.5" x14ac:dyDescent="0.45">
      <c r="B16" t="s">
        <v>694</v>
      </c>
      <c r="C16" s="223">
        <f>Inputs!B19</f>
        <v>377800</v>
      </c>
    </row>
    <row r="18" spans="1:13" s="141" customFormat="1" ht="60" x14ac:dyDescent="0.35">
      <c r="A18" s="234" t="s">
        <v>410</v>
      </c>
      <c r="B18" s="235" t="s">
        <v>545</v>
      </c>
      <c r="C18" s="235" t="s">
        <v>546</v>
      </c>
      <c r="D18" s="235" t="s">
        <v>710</v>
      </c>
      <c r="E18" s="235" t="s">
        <v>695</v>
      </c>
      <c r="F18" s="235" t="s">
        <v>696</v>
      </c>
      <c r="G18" s="235" t="s">
        <v>547</v>
      </c>
      <c r="H18" s="235" t="s">
        <v>709</v>
      </c>
      <c r="I18" s="235" t="s">
        <v>697</v>
      </c>
      <c r="J18" s="235" t="s">
        <v>698</v>
      </c>
      <c r="K18" s="235" t="s">
        <v>699</v>
      </c>
      <c r="L18" s="235" t="s">
        <v>634</v>
      </c>
      <c r="M18" s="235" t="s">
        <v>458</v>
      </c>
    </row>
    <row r="19" spans="1:13" s="141" customFormat="1" x14ac:dyDescent="0.3">
      <c r="A19" s="269">
        <v>2020</v>
      </c>
      <c r="B19" s="235"/>
      <c r="C19" s="234"/>
      <c r="D19" s="234"/>
      <c r="E19" s="234"/>
      <c r="F19" s="234"/>
      <c r="G19" s="234"/>
      <c r="H19" s="234"/>
      <c r="I19" s="234"/>
      <c r="J19" s="235"/>
      <c r="K19" s="235"/>
      <c r="L19" s="234"/>
      <c r="M19" s="234"/>
    </row>
    <row r="20" spans="1:13" s="141" customFormat="1" x14ac:dyDescent="0.3">
      <c r="A20" s="85">
        <f t="shared" ref="A20:A22" si="0">A19+1</f>
        <v>2021</v>
      </c>
      <c r="B20" s="235"/>
      <c r="C20" s="234"/>
      <c r="D20" s="234"/>
      <c r="E20" s="234"/>
      <c r="F20" s="234"/>
      <c r="G20" s="234"/>
      <c r="H20" s="234"/>
      <c r="I20" s="234"/>
      <c r="J20" s="235"/>
      <c r="K20" s="235"/>
      <c r="L20" s="234"/>
      <c r="M20" s="234"/>
    </row>
    <row r="21" spans="1:13" s="141" customFormat="1" x14ac:dyDescent="0.3">
      <c r="A21" s="85">
        <f t="shared" si="0"/>
        <v>2022</v>
      </c>
      <c r="B21" s="235"/>
      <c r="C21" s="234"/>
      <c r="D21" s="234"/>
      <c r="E21" s="234"/>
      <c r="F21" s="234"/>
      <c r="G21" s="234"/>
      <c r="H21" s="234"/>
      <c r="I21" s="234"/>
      <c r="J21" s="235"/>
      <c r="K21" s="235"/>
      <c r="L21" s="234"/>
      <c r="M21" s="234"/>
    </row>
    <row r="22" spans="1:13" x14ac:dyDescent="0.3">
      <c r="A22" s="85">
        <f t="shared" si="0"/>
        <v>2023</v>
      </c>
      <c r="B22" s="225">
        <f>TravelTimeSavings!F22</f>
        <v>0</v>
      </c>
      <c r="C22" s="226">
        <f>(B22*$C$9)/$C$7</f>
        <v>0</v>
      </c>
      <c r="D22" s="226">
        <f>B22*$C$10/$C$7</f>
        <v>0</v>
      </c>
      <c r="E22" s="226">
        <f>(B22*$C$11)/$C$8</f>
        <v>0</v>
      </c>
      <c r="F22" s="226">
        <f>B22*$C$12/$C$7</f>
        <v>0</v>
      </c>
      <c r="G22" s="227">
        <f t="shared" ref="G22:G44" si="1">C22*$C$13</f>
        <v>0</v>
      </c>
      <c r="H22" s="227">
        <f t="shared" ref="H22:H44" si="2">D22*$C$14</f>
        <v>0</v>
      </c>
      <c r="I22" s="227">
        <f>E22*K22</f>
        <v>0</v>
      </c>
      <c r="J22" s="227">
        <f>F22*$C$16</f>
        <v>0</v>
      </c>
      <c r="K22" s="232">
        <v>1</v>
      </c>
      <c r="L22" s="228">
        <f>SUM(G22:J22)</f>
        <v>0</v>
      </c>
      <c r="M22" s="229">
        <f>L22/((1+$C$4)^(A22-$C$5))</f>
        <v>0</v>
      </c>
    </row>
    <row r="23" spans="1:13" x14ac:dyDescent="0.3">
      <c r="A23" s="85">
        <f>A22+1</f>
        <v>2024</v>
      </c>
      <c r="B23" s="225">
        <f>TravelTimeSavings!F23</f>
        <v>23574.163456034043</v>
      </c>
      <c r="C23" s="226">
        <f t="shared" ref="C23:C44" si="3">(B23*$C$9)/$C$7</f>
        <v>8.0548988866293789E-2</v>
      </c>
      <c r="D23" s="226">
        <f t="shared" ref="D23:D44" si="4">B23*$C$10/$C$7</f>
        <v>9.5407817731586173E-2</v>
      </c>
      <c r="E23" s="226">
        <f t="shared" ref="E23:E44" si="5">(B23*$C$11)/$C$8</f>
        <v>57.613487424288003</v>
      </c>
      <c r="F23" s="226">
        <f t="shared" ref="F23:F44" si="6">B23*$C$12/$C$7</f>
        <v>6.3127089979917199E-4</v>
      </c>
      <c r="G23" s="227">
        <f t="shared" si="1"/>
        <v>161.09797773258757</v>
      </c>
      <c r="H23" s="227">
        <f t="shared" si="2"/>
        <v>791.88488717216524</v>
      </c>
      <c r="I23" s="227">
        <f t="shared" ref="I23:I44" si="7">E23*K23</f>
        <v>57.613487424288003</v>
      </c>
      <c r="J23" s="227">
        <f t="shared" ref="J23:J44" si="8">F23*$C$16</f>
        <v>238.49414594412718</v>
      </c>
      <c r="K23" s="232">
        <v>1</v>
      </c>
      <c r="L23" s="228">
        <f t="shared" ref="L23:L44" si="9">SUM(G23:J23)</f>
        <v>1249.0904982731679</v>
      </c>
      <c r="M23" s="229">
        <f t="shared" ref="M23:M44" si="10">L23/((1+$C$4)^(A23-$C$5))</f>
        <v>890.58426219313765</v>
      </c>
    </row>
    <row r="24" spans="1:13" x14ac:dyDescent="0.3">
      <c r="A24" s="85">
        <f t="shared" ref="A24:A44" si="11">A23+1</f>
        <v>2025</v>
      </c>
      <c r="B24" s="225">
        <f>TravelTimeSavings!F24</f>
        <v>94296.65382413617</v>
      </c>
      <c r="C24" s="226">
        <f t="shared" si="3"/>
        <v>0.32219595546517515</v>
      </c>
      <c r="D24" s="226">
        <f t="shared" si="4"/>
        <v>0.38163127092634469</v>
      </c>
      <c r="E24" s="226">
        <f t="shared" si="5"/>
        <v>230.45394969715201</v>
      </c>
      <c r="F24" s="226">
        <f t="shared" si="6"/>
        <v>2.5250835991966879E-3</v>
      </c>
      <c r="G24" s="227">
        <f t="shared" si="1"/>
        <v>644.39191093035026</v>
      </c>
      <c r="H24" s="227">
        <f t="shared" si="2"/>
        <v>3167.5395486886609</v>
      </c>
      <c r="I24" s="227">
        <f t="shared" si="7"/>
        <v>230.45394969715201</v>
      </c>
      <c r="J24" s="227">
        <f t="shared" si="8"/>
        <v>953.97658377650873</v>
      </c>
      <c r="K24" s="232">
        <v>1</v>
      </c>
      <c r="L24" s="228">
        <f t="shared" si="9"/>
        <v>4996.3619930926716</v>
      </c>
      <c r="M24" s="229">
        <f t="shared" si="10"/>
        <v>3329.2869614696738</v>
      </c>
    </row>
    <row r="25" spans="1:13" x14ac:dyDescent="0.3">
      <c r="A25" s="85">
        <f t="shared" si="11"/>
        <v>2026</v>
      </c>
      <c r="B25" s="225">
        <f>TravelTimeSavings!F25</f>
        <v>94194.327914816953</v>
      </c>
      <c r="C25" s="226">
        <f t="shared" si="3"/>
        <v>0.32184632488142789</v>
      </c>
      <c r="D25" s="226">
        <f t="shared" si="4"/>
        <v>0.38121714417594044</v>
      </c>
      <c r="E25" s="226">
        <f t="shared" si="5"/>
        <v>230.20387284921907</v>
      </c>
      <c r="F25" s="226">
        <f t="shared" si="6"/>
        <v>2.5223435075294193E-3</v>
      </c>
      <c r="G25" s="227">
        <f t="shared" si="1"/>
        <v>643.69264976285581</v>
      </c>
      <c r="H25" s="227">
        <f t="shared" si="2"/>
        <v>3164.1022966603055</v>
      </c>
      <c r="I25" s="227">
        <f t="shared" si="7"/>
        <v>230.20387284921907</v>
      </c>
      <c r="J25" s="227">
        <f t="shared" si="8"/>
        <v>952.94137714461465</v>
      </c>
      <c r="K25" s="232">
        <v>1</v>
      </c>
      <c r="L25" s="228">
        <f t="shared" si="9"/>
        <v>4990.9401964169947</v>
      </c>
      <c r="M25" s="229">
        <f t="shared" si="10"/>
        <v>3108.1067190801141</v>
      </c>
    </row>
    <row r="26" spans="1:13" x14ac:dyDescent="0.3">
      <c r="A26" s="85">
        <f t="shared" si="11"/>
        <v>2027</v>
      </c>
      <c r="B26" s="225">
        <f>TravelTimeSavings!F26</f>
        <v>94092.113044344762</v>
      </c>
      <c r="C26" s="226">
        <f t="shared" si="3"/>
        <v>0.32149707369892078</v>
      </c>
      <c r="D26" s="226">
        <f t="shared" si="4"/>
        <v>0.3808034668147201</v>
      </c>
      <c r="E26" s="226">
        <f t="shared" si="5"/>
        <v>229.95406737190029</v>
      </c>
      <c r="F26" s="226">
        <f t="shared" si="6"/>
        <v>2.5196063892695846E-3</v>
      </c>
      <c r="G26" s="227">
        <f t="shared" si="1"/>
        <v>642.99414739784152</v>
      </c>
      <c r="H26" s="227">
        <f t="shared" si="2"/>
        <v>3160.6687745621771</v>
      </c>
      <c r="I26" s="227">
        <f t="shared" si="7"/>
        <v>229.95406737190029</v>
      </c>
      <c r="J26" s="227">
        <f t="shared" si="8"/>
        <v>951.90729386604903</v>
      </c>
      <c r="K26" s="232">
        <v>1</v>
      </c>
      <c r="L26" s="228">
        <f t="shared" si="9"/>
        <v>4985.5242831979676</v>
      </c>
      <c r="M26" s="229">
        <f t="shared" si="10"/>
        <v>2901.6205238513044</v>
      </c>
    </row>
    <row r="27" spans="1:13" x14ac:dyDescent="0.3">
      <c r="A27" s="85">
        <f t="shared" si="11"/>
        <v>2028</v>
      </c>
      <c r="B27" s="225">
        <f>TravelTimeSavings!F27</f>
        <v>93990.009092225897</v>
      </c>
      <c r="C27" s="226">
        <f t="shared" si="3"/>
        <v>0.32114820150594714</v>
      </c>
      <c r="D27" s="226">
        <f t="shared" si="4"/>
        <v>0.38039023835502955</v>
      </c>
      <c r="E27" s="226">
        <f t="shared" si="5"/>
        <v>229.70453297071822</v>
      </c>
      <c r="F27" s="226">
        <f t="shared" si="6"/>
        <v>2.5168722411905938E-3</v>
      </c>
      <c r="G27" s="227">
        <f t="shared" si="1"/>
        <v>642.29640301189431</v>
      </c>
      <c r="H27" s="227">
        <f t="shared" si="2"/>
        <v>3157.2389783467452</v>
      </c>
      <c r="I27" s="227">
        <f t="shared" si="7"/>
        <v>229.70453297071822</v>
      </c>
      <c r="J27" s="227">
        <f t="shared" si="8"/>
        <v>950.87433272180635</v>
      </c>
      <c r="K27" s="232">
        <v>1</v>
      </c>
      <c r="L27" s="228">
        <f t="shared" si="9"/>
        <v>4980.1142470511641</v>
      </c>
      <c r="M27" s="229">
        <f t="shared" si="10"/>
        <v>2708.8521808951759</v>
      </c>
    </row>
    <row r="28" spans="1:13" x14ac:dyDescent="0.3">
      <c r="A28" s="85">
        <f t="shared" si="11"/>
        <v>2029</v>
      </c>
      <c r="B28" s="225">
        <f>TravelTimeSavings!F28</f>
        <v>93888.015938097436</v>
      </c>
      <c r="C28" s="226">
        <f t="shared" si="3"/>
        <v>0.32079970789124673</v>
      </c>
      <c r="D28" s="226">
        <f t="shared" si="4"/>
        <v>0.37997745830974367</v>
      </c>
      <c r="E28" s="226">
        <f t="shared" si="5"/>
        <v>229.45526935151477</v>
      </c>
      <c r="F28" s="226">
        <f t="shared" si="6"/>
        <v>2.5141410600693589E-3</v>
      </c>
      <c r="G28" s="227">
        <f t="shared" si="1"/>
        <v>641.59941578249345</v>
      </c>
      <c r="H28" s="227">
        <f t="shared" si="2"/>
        <v>3153.8129039708724</v>
      </c>
      <c r="I28" s="227">
        <f t="shared" si="7"/>
        <v>229.45526935151477</v>
      </c>
      <c r="J28" s="227">
        <f t="shared" si="8"/>
        <v>949.84249249420384</v>
      </c>
      <c r="K28" s="232">
        <v>1</v>
      </c>
      <c r="L28" s="228">
        <f t="shared" si="9"/>
        <v>4974.7100815990843</v>
      </c>
      <c r="M28" s="229">
        <f t="shared" si="10"/>
        <v>2528.8903485563387</v>
      </c>
    </row>
    <row r="29" spans="1:13" x14ac:dyDescent="0.3">
      <c r="A29" s="85">
        <f t="shared" si="11"/>
        <v>2030</v>
      </c>
      <c r="B29" s="225">
        <f>TravelTimeSavings!F29</f>
        <v>93786.133461727062</v>
      </c>
      <c r="C29" s="226">
        <f t="shared" si="3"/>
        <v>0.32045159244400578</v>
      </c>
      <c r="D29" s="226">
        <f t="shared" si="4"/>
        <v>0.37956512619226618</v>
      </c>
      <c r="E29" s="226">
        <f t="shared" si="5"/>
        <v>229.20627622045131</v>
      </c>
      <c r="F29" s="226">
        <f t="shared" si="6"/>
        <v>2.5114128426862886E-3</v>
      </c>
      <c r="G29" s="227">
        <f t="shared" si="1"/>
        <v>640.90318488801154</v>
      </c>
      <c r="H29" s="227">
        <f t="shared" si="2"/>
        <v>3150.3905473958093</v>
      </c>
      <c r="I29" s="227">
        <f t="shared" si="7"/>
        <v>229.20627622045131</v>
      </c>
      <c r="J29" s="227">
        <f t="shared" si="8"/>
        <v>948.81177196687986</v>
      </c>
      <c r="K29" s="232">
        <v>1</v>
      </c>
      <c r="L29" s="228">
        <f t="shared" si="9"/>
        <v>4969.3117804711519</v>
      </c>
      <c r="M29" s="229">
        <f t="shared" si="10"/>
        <v>2360.8842299058169</v>
      </c>
    </row>
    <row r="30" spans="1:13" x14ac:dyDescent="0.3">
      <c r="A30" s="85">
        <f t="shared" si="11"/>
        <v>2031</v>
      </c>
      <c r="B30" s="225">
        <f>TravelTimeSavings!F30</f>
        <v>93684.361543012928</v>
      </c>
      <c r="C30" s="226">
        <f t="shared" si="3"/>
        <v>0.32010385475385639</v>
      </c>
      <c r="D30" s="226">
        <f t="shared" si="4"/>
        <v>0.37915324151652863</v>
      </c>
      <c r="E30" s="226">
        <f t="shared" si="5"/>
        <v>228.95755328400787</v>
      </c>
      <c r="F30" s="226">
        <f t="shared" si="6"/>
        <v>2.5086875858252857E-3</v>
      </c>
      <c r="G30" s="227">
        <f t="shared" si="1"/>
        <v>640.20770950771282</v>
      </c>
      <c r="H30" s="227">
        <f t="shared" si="2"/>
        <v>3146.9719045871875</v>
      </c>
      <c r="I30" s="227">
        <f t="shared" si="7"/>
        <v>228.95755328400787</v>
      </c>
      <c r="J30" s="227">
        <f t="shared" si="8"/>
        <v>947.78216992479292</v>
      </c>
      <c r="K30" s="232">
        <v>1</v>
      </c>
      <c r="L30" s="228">
        <f t="shared" si="9"/>
        <v>4963.9193373037015</v>
      </c>
      <c r="M30" s="229">
        <f t="shared" si="10"/>
        <v>2204.0395504691887</v>
      </c>
    </row>
    <row r="31" spans="1:13" x14ac:dyDescent="0.3">
      <c r="A31" s="85">
        <f t="shared" si="11"/>
        <v>2032</v>
      </c>
      <c r="B31" s="225">
        <f>TravelTimeSavings!F31</f>
        <v>93582.700061983531</v>
      </c>
      <c r="C31" s="226">
        <f t="shared" si="3"/>
        <v>0.31975649441087578</v>
      </c>
      <c r="D31" s="226">
        <f t="shared" si="4"/>
        <v>0.3787418037969903</v>
      </c>
      <c r="E31" s="226">
        <f t="shared" si="5"/>
        <v>228.70910024898311</v>
      </c>
      <c r="F31" s="226">
        <f t="shared" si="6"/>
        <v>2.5059652862737436E-3</v>
      </c>
      <c r="G31" s="227">
        <f t="shared" si="1"/>
        <v>639.51298882175161</v>
      </c>
      <c r="H31" s="227">
        <f t="shared" si="2"/>
        <v>3143.5569715150195</v>
      </c>
      <c r="I31" s="227">
        <f t="shared" si="7"/>
        <v>228.70910024898311</v>
      </c>
      <c r="J31" s="227">
        <f t="shared" si="8"/>
        <v>946.75368515422031</v>
      </c>
      <c r="K31" s="232">
        <v>1</v>
      </c>
      <c r="L31" s="228">
        <f t="shared" si="9"/>
        <v>4958.5327457399744</v>
      </c>
      <c r="M31" s="229">
        <f t="shared" si="10"/>
        <v>2057.6148031732228</v>
      </c>
    </row>
    <row r="32" spans="1:13" x14ac:dyDescent="0.3">
      <c r="A32" s="85">
        <f t="shared" si="11"/>
        <v>2033</v>
      </c>
      <c r="B32" s="225">
        <f>TravelTimeSavings!F32</f>
        <v>93481.148898797517</v>
      </c>
      <c r="C32" s="226">
        <f t="shared" si="3"/>
        <v>0.31940951100558618</v>
      </c>
      <c r="D32" s="226">
        <f t="shared" si="4"/>
        <v>0.37833081254863687</v>
      </c>
      <c r="E32" s="226">
        <f t="shared" si="5"/>
        <v>228.46091682249374</v>
      </c>
      <c r="F32" s="226">
        <f t="shared" si="6"/>
        <v>2.50324594082254E-3</v>
      </c>
      <c r="G32" s="227">
        <f t="shared" si="1"/>
        <v>638.81902201117236</v>
      </c>
      <c r="H32" s="227">
        <f t="shared" si="2"/>
        <v>3140.1457441536859</v>
      </c>
      <c r="I32" s="227">
        <f t="shared" si="7"/>
        <v>228.46091682249374</v>
      </c>
      <c r="J32" s="227">
        <f t="shared" si="8"/>
        <v>945.72631644275555</v>
      </c>
      <c r="K32" s="232">
        <v>1</v>
      </c>
      <c r="L32" s="228">
        <f t="shared" si="9"/>
        <v>4953.1519994301079</v>
      </c>
      <c r="M32" s="229">
        <f t="shared" si="10"/>
        <v>1920.9177427584309</v>
      </c>
    </row>
    <row r="33" spans="1:13" x14ac:dyDescent="0.3">
      <c r="A33" s="85">
        <f t="shared" si="11"/>
        <v>2034</v>
      </c>
      <c r="B33" s="225">
        <f>TravelTimeSavings!F33</f>
        <v>93379.707933743615</v>
      </c>
      <c r="C33" s="226">
        <f t="shared" si="3"/>
        <v>0.31906290412895399</v>
      </c>
      <c r="D33" s="226">
        <f t="shared" si="4"/>
        <v>0.37792026728698086</v>
      </c>
      <c r="E33" s="226">
        <f t="shared" si="5"/>
        <v>228.21300271197438</v>
      </c>
      <c r="F33" s="226">
        <f t="shared" si="6"/>
        <v>2.5005295462660381E-3</v>
      </c>
      <c r="G33" s="227">
        <f t="shared" si="1"/>
        <v>638.12580825790803</v>
      </c>
      <c r="H33" s="227">
        <f t="shared" si="2"/>
        <v>3136.7382184819412</v>
      </c>
      <c r="I33" s="227">
        <f t="shared" si="7"/>
        <v>228.21300271197438</v>
      </c>
      <c r="J33" s="227">
        <f t="shared" si="8"/>
        <v>944.70006257930913</v>
      </c>
      <c r="K33" s="232">
        <v>1</v>
      </c>
      <c r="L33" s="228">
        <f t="shared" si="9"/>
        <v>4947.7770920311323</v>
      </c>
      <c r="M33" s="229">
        <f t="shared" si="10"/>
        <v>1793.3021130843331</v>
      </c>
    </row>
    <row r="34" spans="1:13" x14ac:dyDescent="0.3">
      <c r="A34" s="85">
        <f t="shared" si="11"/>
        <v>2035</v>
      </c>
      <c r="B34" s="225">
        <f>TravelTimeSavings!F34</f>
        <v>93278.377047240443</v>
      </c>
      <c r="C34" s="226">
        <f t="shared" si="3"/>
        <v>0.31871667337238957</v>
      </c>
      <c r="D34" s="226">
        <f t="shared" si="4"/>
        <v>0.37751016752806027</v>
      </c>
      <c r="E34" s="226">
        <f t="shared" si="5"/>
        <v>227.96535762517712</v>
      </c>
      <c r="F34" s="226">
        <f t="shared" si="6"/>
        <v>2.4978160994020755E-3</v>
      </c>
      <c r="G34" s="227">
        <f t="shared" si="1"/>
        <v>637.4333467447791</v>
      </c>
      <c r="H34" s="227">
        <f t="shared" si="2"/>
        <v>3133.3343904829003</v>
      </c>
      <c r="I34" s="227">
        <f t="shared" si="7"/>
        <v>455.93071525035424</v>
      </c>
      <c r="J34" s="227">
        <f t="shared" si="8"/>
        <v>943.67492235410407</v>
      </c>
      <c r="K34" s="232">
        <v>2</v>
      </c>
      <c r="L34" s="228">
        <f t="shared" si="9"/>
        <v>5170.3733748321374</v>
      </c>
      <c r="M34" s="229">
        <f t="shared" si="10"/>
        <v>1751.3843455820024</v>
      </c>
    </row>
    <row r="35" spans="1:13" x14ac:dyDescent="0.3">
      <c r="A35" s="85">
        <f t="shared" si="11"/>
        <v>2036</v>
      </c>
      <c r="B35" s="225">
        <f>TravelTimeSavings!F35</f>
        <v>93177.156119836378</v>
      </c>
      <c r="C35" s="226">
        <f t="shared" si="3"/>
        <v>0.31837081832774666</v>
      </c>
      <c r="D35" s="226">
        <f t="shared" si="4"/>
        <v>0.37710051278843826</v>
      </c>
      <c r="E35" s="226">
        <f t="shared" si="5"/>
        <v>227.71798127017112</v>
      </c>
      <c r="F35" s="226">
        <f t="shared" si="6"/>
        <v>2.4951055970319686E-3</v>
      </c>
      <c r="G35" s="227">
        <f t="shared" si="1"/>
        <v>636.74163665549338</v>
      </c>
      <c r="H35" s="227">
        <f t="shared" si="2"/>
        <v>3129.9342561440376</v>
      </c>
      <c r="I35" s="227">
        <f t="shared" si="7"/>
        <v>455.43596254034225</v>
      </c>
      <c r="J35" s="227">
        <f t="shared" si="8"/>
        <v>942.65089455867781</v>
      </c>
      <c r="K35" s="232">
        <v>2</v>
      </c>
      <c r="L35" s="228">
        <f t="shared" si="9"/>
        <v>5164.7627498985512</v>
      </c>
      <c r="M35" s="229">
        <f t="shared" si="10"/>
        <v>1635.0316194408751</v>
      </c>
    </row>
    <row r="36" spans="1:13" x14ac:dyDescent="0.3">
      <c r="A36" s="85">
        <f t="shared" si="11"/>
        <v>2037</v>
      </c>
      <c r="B36" s="225">
        <f>TravelTimeSavings!F36</f>
        <v>93076.045032209426</v>
      </c>
      <c r="C36" s="226">
        <f t="shared" si="3"/>
        <v>0.31802533858732185</v>
      </c>
      <c r="D36" s="226">
        <f t="shared" si="4"/>
        <v>0.37669130258520256</v>
      </c>
      <c r="E36" s="226">
        <f t="shared" si="5"/>
        <v>227.47087335534243</v>
      </c>
      <c r="F36" s="226">
        <f t="shared" si="6"/>
        <v>2.4923980359605026E-3</v>
      </c>
      <c r="G36" s="227">
        <f t="shared" si="1"/>
        <v>636.05067717464374</v>
      </c>
      <c r="H36" s="227">
        <f t="shared" si="2"/>
        <v>3126.5378114571813</v>
      </c>
      <c r="I36" s="227">
        <f t="shared" si="7"/>
        <v>454.94174671068487</v>
      </c>
      <c r="J36" s="227">
        <f t="shared" si="8"/>
        <v>941.62797798587792</v>
      </c>
      <c r="K36" s="232">
        <v>2</v>
      </c>
      <c r="L36" s="228">
        <f t="shared" si="9"/>
        <v>5159.1582133283873</v>
      </c>
      <c r="M36" s="229">
        <f t="shared" si="10"/>
        <v>1526.4087539180764</v>
      </c>
    </row>
    <row r="37" spans="1:13" x14ac:dyDescent="0.3">
      <c r="A37" s="85">
        <f t="shared" si="11"/>
        <v>2038</v>
      </c>
      <c r="B37" s="225">
        <f>TravelTimeSavings!F37</f>
        <v>92975.043665167075</v>
      </c>
      <c r="C37" s="226">
        <f t="shared" si="3"/>
        <v>0.31768023374385423</v>
      </c>
      <c r="D37" s="226">
        <f t="shared" si="4"/>
        <v>0.37628253643596515</v>
      </c>
      <c r="E37" s="226">
        <f t="shared" si="5"/>
        <v>227.22403358939346</v>
      </c>
      <c r="F37" s="226">
        <f t="shared" si="6"/>
        <v>2.4896934129959303E-3</v>
      </c>
      <c r="G37" s="227">
        <f t="shared" si="1"/>
        <v>635.36046748770843</v>
      </c>
      <c r="H37" s="227">
        <f t="shared" si="2"/>
        <v>3123.1450524185107</v>
      </c>
      <c r="I37" s="227">
        <f t="shared" si="7"/>
        <v>454.44806717878691</v>
      </c>
      <c r="J37" s="227">
        <f t="shared" si="8"/>
        <v>940.60617142986246</v>
      </c>
      <c r="K37" s="232">
        <v>2</v>
      </c>
      <c r="L37" s="228">
        <f t="shared" si="9"/>
        <v>5153.559758514868</v>
      </c>
      <c r="M37" s="229">
        <f t="shared" si="10"/>
        <v>1425.0022178986906</v>
      </c>
    </row>
    <row r="38" spans="1:13" x14ac:dyDescent="0.3">
      <c r="A38" s="85">
        <f t="shared" si="11"/>
        <v>2039</v>
      </c>
      <c r="B38" s="225">
        <f>TravelTimeSavings!F38</f>
        <v>92874.151899646153</v>
      </c>
      <c r="C38" s="226">
        <f t="shared" si="3"/>
        <v>0.3173355033905248</v>
      </c>
      <c r="D38" s="226">
        <f t="shared" si="4"/>
        <v>0.37587421385886111</v>
      </c>
      <c r="E38" s="226">
        <f t="shared" si="5"/>
        <v>226.97746168134276</v>
      </c>
      <c r="F38" s="226">
        <f t="shared" si="6"/>
        <v>2.4869917249499686E-3</v>
      </c>
      <c r="G38" s="227">
        <f t="shared" si="1"/>
        <v>634.67100678104964</v>
      </c>
      <c r="H38" s="227">
        <f t="shared" si="2"/>
        <v>3119.7559750285473</v>
      </c>
      <c r="I38" s="227">
        <f t="shared" si="7"/>
        <v>453.95492336268552</v>
      </c>
      <c r="J38" s="227">
        <f t="shared" si="8"/>
        <v>939.58547368609811</v>
      </c>
      <c r="K38" s="232">
        <v>2</v>
      </c>
      <c r="L38" s="228">
        <f t="shared" si="9"/>
        <v>5147.9673788583805</v>
      </c>
      <c r="M38" s="229">
        <f t="shared" si="10"/>
        <v>1330.3325965629081</v>
      </c>
    </row>
    <row r="39" spans="1:13" x14ac:dyDescent="0.3">
      <c r="A39" s="85">
        <f t="shared" si="11"/>
        <v>2040</v>
      </c>
      <c r="B39" s="225">
        <f>TravelTimeSavings!F39</f>
        <v>92773.369616712764</v>
      </c>
      <c r="C39" s="226">
        <f t="shared" si="3"/>
        <v>0.31699114712095611</v>
      </c>
      <c r="D39" s="226">
        <f t="shared" si="4"/>
        <v>0.37546633437254917</v>
      </c>
      <c r="E39" s="226">
        <f t="shared" si="5"/>
        <v>226.73115734052476</v>
      </c>
      <c r="F39" s="226">
        <f t="shared" si="6"/>
        <v>2.4842929686377949E-3</v>
      </c>
      <c r="G39" s="227">
        <f t="shared" si="1"/>
        <v>633.9822942419122</v>
      </c>
      <c r="H39" s="227">
        <f t="shared" si="2"/>
        <v>3116.3705752921583</v>
      </c>
      <c r="I39" s="227">
        <f t="shared" si="7"/>
        <v>453.46231468104952</v>
      </c>
      <c r="J39" s="227">
        <f t="shared" si="8"/>
        <v>938.56588355135887</v>
      </c>
      <c r="K39" s="232">
        <v>2</v>
      </c>
      <c r="L39" s="228">
        <f t="shared" si="9"/>
        <v>5142.3810677664787</v>
      </c>
      <c r="M39" s="229">
        <f t="shared" si="10"/>
        <v>1241.9523248795615</v>
      </c>
    </row>
    <row r="40" spans="1:13" x14ac:dyDescent="0.3">
      <c r="A40" s="85">
        <f t="shared" si="11"/>
        <v>2041</v>
      </c>
      <c r="B40" s="225">
        <f>TravelTimeSavings!F40</f>
        <v>92082.564482278394</v>
      </c>
      <c r="C40" s="226">
        <f t="shared" si="3"/>
        <v>0.31463078107080517</v>
      </c>
      <c r="D40" s="226">
        <f t="shared" si="4"/>
        <v>0.37267055286042561</v>
      </c>
      <c r="E40" s="226">
        <f t="shared" si="5"/>
        <v>225.04288140235224</v>
      </c>
      <c r="F40" s="226">
        <f t="shared" si="6"/>
        <v>2.4657945315834508E-3</v>
      </c>
      <c r="G40" s="227">
        <f t="shared" si="1"/>
        <v>629.26156214161028</v>
      </c>
      <c r="H40" s="227">
        <f t="shared" si="2"/>
        <v>3093.1655887415327</v>
      </c>
      <c r="I40" s="227">
        <f t="shared" si="7"/>
        <v>450.08576280470447</v>
      </c>
      <c r="J40" s="227">
        <f t="shared" si="8"/>
        <v>931.57717403222773</v>
      </c>
      <c r="K40" s="232">
        <v>2</v>
      </c>
      <c r="L40" s="228">
        <f t="shared" si="9"/>
        <v>5104.0900877200756</v>
      </c>
      <c r="M40" s="229">
        <f t="shared" si="10"/>
        <v>1152.060329059982</v>
      </c>
    </row>
    <row r="41" spans="1:13" x14ac:dyDescent="0.3">
      <c r="A41" s="85">
        <f t="shared" si="11"/>
        <v>2042</v>
      </c>
      <c r="B41" s="225">
        <f>TravelTimeSavings!F41</f>
        <v>91396.903191769641</v>
      </c>
      <c r="C41" s="226">
        <f t="shared" si="3"/>
        <v>0.31228799067833835</v>
      </c>
      <c r="D41" s="226">
        <f t="shared" si="4"/>
        <v>0.36989558917815257</v>
      </c>
      <c r="E41" s="226">
        <f t="shared" si="5"/>
        <v>223.36717663294561</v>
      </c>
      <c r="F41" s="226">
        <f t="shared" si="6"/>
        <v>2.4474338368074017E-3</v>
      </c>
      <c r="G41" s="227">
        <f t="shared" si="1"/>
        <v>624.57598135667672</v>
      </c>
      <c r="H41" s="227">
        <f t="shared" si="2"/>
        <v>3070.1333901786666</v>
      </c>
      <c r="I41" s="227">
        <f t="shared" si="7"/>
        <v>446.73435326589123</v>
      </c>
      <c r="J41" s="227">
        <f t="shared" si="8"/>
        <v>924.6405035458364</v>
      </c>
      <c r="K41" s="232">
        <v>2</v>
      </c>
      <c r="L41" s="228">
        <f t="shared" si="9"/>
        <v>5066.0842283470711</v>
      </c>
      <c r="M41" s="229">
        <f t="shared" si="10"/>
        <v>1068.6746787341485</v>
      </c>
    </row>
    <row r="42" spans="1:13" x14ac:dyDescent="0.3">
      <c r="A42" s="85">
        <f t="shared" si="11"/>
        <v>2043</v>
      </c>
      <c r="B42" s="225">
        <f>TravelTimeSavings!F42</f>
        <v>90716.347443313774</v>
      </c>
      <c r="C42" s="226">
        <f t="shared" si="3"/>
        <v>0.30996264507243804</v>
      </c>
      <c r="D42" s="226">
        <f t="shared" si="4"/>
        <v>0.36714128831288723</v>
      </c>
      <c r="E42" s="226">
        <f t="shared" si="5"/>
        <v>221.70394942540065</v>
      </c>
      <c r="F42" s="226">
        <f t="shared" si="6"/>
        <v>2.4292098586589316E-3</v>
      </c>
      <c r="G42" s="227">
        <f t="shared" si="1"/>
        <v>619.92529014487604</v>
      </c>
      <c r="H42" s="227">
        <f t="shared" si="2"/>
        <v>3047.272692996964</v>
      </c>
      <c r="I42" s="227">
        <f t="shared" si="7"/>
        <v>443.4078988508013</v>
      </c>
      <c r="J42" s="227">
        <f t="shared" si="8"/>
        <v>917.75548460134439</v>
      </c>
      <c r="K42" s="232">
        <v>2</v>
      </c>
      <c r="L42" s="228">
        <f t="shared" si="9"/>
        <v>5028.3613665939865</v>
      </c>
      <c r="M42" s="229">
        <f t="shared" si="10"/>
        <v>991.32444730511497</v>
      </c>
    </row>
    <row r="43" spans="1:13" x14ac:dyDescent="0.3">
      <c r="A43" s="85">
        <f t="shared" si="11"/>
        <v>2044</v>
      </c>
      <c r="B43" s="225">
        <f>TravelTimeSavings!F43</f>
        <v>67530.644415179893</v>
      </c>
      <c r="C43" s="226">
        <f t="shared" si="3"/>
        <v>0.2307409607673552</v>
      </c>
      <c r="D43" s="226">
        <f t="shared" si="4"/>
        <v>0.27330562230452776</v>
      </c>
      <c r="E43" s="226">
        <f t="shared" si="5"/>
        <v>165.03983015236855</v>
      </c>
      <c r="F43" s="226">
        <f t="shared" si="6"/>
        <v>1.8083411843433594E-3</v>
      </c>
      <c r="G43" s="227">
        <f t="shared" si="1"/>
        <v>461.48192153471041</v>
      </c>
      <c r="H43" s="227">
        <f t="shared" si="2"/>
        <v>2268.4366651275805</v>
      </c>
      <c r="I43" s="227">
        <f t="shared" si="7"/>
        <v>330.0796603047371</v>
      </c>
      <c r="J43" s="227">
        <f t="shared" si="8"/>
        <v>683.19129944492113</v>
      </c>
      <c r="K43" s="232">
        <v>2</v>
      </c>
      <c r="L43" s="228">
        <f t="shared" si="9"/>
        <v>3743.1895464119493</v>
      </c>
      <c r="M43" s="229">
        <f t="shared" si="10"/>
        <v>689.67959523624666</v>
      </c>
    </row>
    <row r="44" spans="1:13" x14ac:dyDescent="0.3">
      <c r="A44" s="85">
        <f t="shared" si="11"/>
        <v>2045</v>
      </c>
      <c r="B44" s="225">
        <f>TravelTimeSavings!F44</f>
        <v>0</v>
      </c>
      <c r="C44" s="226">
        <f t="shared" si="3"/>
        <v>0</v>
      </c>
      <c r="D44" s="226">
        <f t="shared" si="4"/>
        <v>0</v>
      </c>
      <c r="E44" s="226">
        <f t="shared" si="5"/>
        <v>0</v>
      </c>
      <c r="F44" s="226">
        <f t="shared" si="6"/>
        <v>0</v>
      </c>
      <c r="G44" s="227">
        <f t="shared" si="1"/>
        <v>0</v>
      </c>
      <c r="H44" s="227">
        <f t="shared" si="2"/>
        <v>0</v>
      </c>
      <c r="I44" s="227">
        <f t="shared" si="7"/>
        <v>0</v>
      </c>
      <c r="J44" s="227">
        <f t="shared" si="8"/>
        <v>0</v>
      </c>
      <c r="K44" s="232">
        <v>2</v>
      </c>
      <c r="L44" s="228">
        <f t="shared" si="9"/>
        <v>0</v>
      </c>
      <c r="M44" s="229">
        <f t="shared" si="10"/>
        <v>0</v>
      </c>
    </row>
    <row r="45" spans="1:13" x14ac:dyDescent="0.3">
      <c r="A45" s="224" t="s">
        <v>0</v>
      </c>
      <c r="B45" s="224"/>
      <c r="C45" s="224"/>
      <c r="D45" s="224"/>
      <c r="E45" s="226"/>
      <c r="F45" s="226"/>
      <c r="G45" s="224"/>
      <c r="H45" s="224"/>
      <c r="I45" s="227"/>
      <c r="J45" s="227"/>
      <c r="K45" s="232"/>
      <c r="L45" s="224"/>
      <c r="M45" s="230">
        <f>SUM(M22:M44)</f>
        <v>38615.950344054334</v>
      </c>
    </row>
  </sheetData>
  <pageMargins left="0.7" right="0.7" top="0.75" bottom="0.75" header="0.3" footer="0.3"/>
  <pageSetup scale="6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2"/>
  <sheetViews>
    <sheetView view="pageBreakPreview" zoomScale="60" zoomScaleNormal="100" workbookViewId="0">
      <selection sqref="A1:K1"/>
    </sheetView>
  </sheetViews>
  <sheetFormatPr defaultRowHeight="14.4" x14ac:dyDescent="0.3"/>
  <cols>
    <col min="1" max="1" width="13.6640625" customWidth="1"/>
    <col min="2" max="5" width="10.44140625" customWidth="1"/>
    <col min="6" max="6" width="11.44140625" customWidth="1"/>
    <col min="7" max="10" width="10.44140625" customWidth="1"/>
    <col min="11" max="12" width="10.77734375" customWidth="1"/>
    <col min="13" max="15" width="10.44140625" customWidth="1"/>
    <col min="16" max="16" width="11.44140625" customWidth="1"/>
    <col min="17" max="17" width="17.5546875" customWidth="1"/>
  </cols>
  <sheetData>
    <row r="1" spans="1:16" ht="19.95" customHeight="1" x14ac:dyDescent="0.3">
      <c r="A1" s="320" t="s">
        <v>303</v>
      </c>
      <c r="B1" s="320"/>
      <c r="C1" s="320"/>
      <c r="D1" s="320"/>
      <c r="E1" s="320"/>
      <c r="F1" s="320"/>
      <c r="G1" s="320"/>
      <c r="H1" s="320"/>
      <c r="I1" s="320"/>
      <c r="J1" s="320"/>
      <c r="K1" s="320"/>
    </row>
    <row r="2" spans="1:16" ht="13.95" customHeight="1" x14ac:dyDescent="0.3">
      <c r="A2" s="321" t="s">
        <v>304</v>
      </c>
      <c r="B2" s="321"/>
      <c r="C2" s="321"/>
      <c r="D2" s="321"/>
      <c r="E2" s="321"/>
      <c r="F2" s="321"/>
      <c r="G2" s="321"/>
      <c r="H2" s="321"/>
      <c r="I2" s="321"/>
      <c r="J2" s="321"/>
      <c r="K2" s="321"/>
    </row>
    <row r="3" spans="1:16" ht="13.95" customHeight="1" x14ac:dyDescent="0.3">
      <c r="A3" s="322" t="s">
        <v>305</v>
      </c>
      <c r="B3" s="322" t="s">
        <v>306</v>
      </c>
      <c r="C3" s="322" t="s">
        <v>307</v>
      </c>
      <c r="D3" s="323" t="s">
        <v>308</v>
      </c>
      <c r="E3" s="323"/>
      <c r="F3" s="323"/>
      <c r="G3" s="323"/>
      <c r="H3" s="323"/>
      <c r="I3" s="323"/>
      <c r="J3" s="323"/>
      <c r="K3" s="323"/>
      <c r="L3" s="323"/>
      <c r="M3" s="323"/>
      <c r="N3" s="323"/>
      <c r="O3" s="323"/>
      <c r="P3" s="323"/>
    </row>
    <row r="4" spans="1:16" ht="34.049999999999997" customHeight="1" x14ac:dyDescent="0.3">
      <c r="A4" s="322"/>
      <c r="B4" s="322"/>
      <c r="C4" s="322"/>
      <c r="D4" s="324" t="s">
        <v>0</v>
      </c>
      <c r="E4" s="324" t="s">
        <v>309</v>
      </c>
      <c r="F4" s="324" t="s">
        <v>310</v>
      </c>
      <c r="G4" s="324" t="s">
        <v>311</v>
      </c>
      <c r="H4" s="324"/>
      <c r="I4" s="324"/>
      <c r="J4" s="325" t="s">
        <v>312</v>
      </c>
      <c r="K4" s="326" t="s">
        <v>313</v>
      </c>
      <c r="L4" s="326" t="s">
        <v>314</v>
      </c>
      <c r="M4" s="326" t="s">
        <v>315</v>
      </c>
      <c r="N4" s="326" t="s">
        <v>316</v>
      </c>
      <c r="O4" s="326"/>
      <c r="P4" s="326"/>
    </row>
    <row r="5" spans="1:16" ht="36" customHeight="1" x14ac:dyDescent="0.3">
      <c r="A5" s="322"/>
      <c r="B5" s="322"/>
      <c r="C5" s="322"/>
      <c r="D5" s="324"/>
      <c r="E5" s="324"/>
      <c r="F5" s="324"/>
      <c r="G5" s="111" t="s">
        <v>0</v>
      </c>
      <c r="H5" s="112" t="s">
        <v>317</v>
      </c>
      <c r="I5" s="113" t="s">
        <v>318</v>
      </c>
      <c r="J5" s="325"/>
      <c r="K5" s="326"/>
      <c r="L5" s="326"/>
      <c r="M5" s="326"/>
      <c r="N5" s="114" t="s">
        <v>0</v>
      </c>
      <c r="O5" s="114" t="s">
        <v>319</v>
      </c>
      <c r="P5" s="114" t="s">
        <v>320</v>
      </c>
    </row>
    <row r="6" spans="1:16" ht="15" customHeight="1" x14ac:dyDescent="0.3">
      <c r="A6" s="115" t="s">
        <v>321</v>
      </c>
      <c r="B6" s="116">
        <v>98.2</v>
      </c>
      <c r="C6" s="117">
        <v>7.7100000000000002E-2</v>
      </c>
      <c r="D6" s="117">
        <v>6.5299999999999997E-2</v>
      </c>
      <c r="E6" s="117">
        <v>6.1400000000000003E-2</v>
      </c>
      <c r="F6" s="117">
        <v>6.6199999999999995E-2</v>
      </c>
      <c r="G6" s="117">
        <v>7.4099999999999999E-2</v>
      </c>
      <c r="H6" s="117">
        <v>7.4099999999999999E-2</v>
      </c>
      <c r="I6" s="117">
        <v>7.4099999999999999E-2</v>
      </c>
      <c r="J6" s="118">
        <v>4.6300000000000001E-2</v>
      </c>
      <c r="K6" s="119">
        <v>7.7100000000000002E-2</v>
      </c>
      <c r="L6" s="119">
        <v>4.4200000000000003E-2</v>
      </c>
      <c r="M6" s="119">
        <v>6.2700000000000006E-2</v>
      </c>
      <c r="N6" s="119">
        <v>0.13780000000000001</v>
      </c>
      <c r="O6" s="119">
        <v>0.14299999999999999</v>
      </c>
      <c r="P6" s="119">
        <v>0.13569999999999999</v>
      </c>
    </row>
    <row r="7" spans="1:16" ht="15" customHeight="1" x14ac:dyDescent="0.3">
      <c r="A7" s="115" t="s">
        <v>322</v>
      </c>
      <c r="B7" s="116">
        <v>116.2</v>
      </c>
      <c r="C7" s="117">
        <v>0.08</v>
      </c>
      <c r="D7" s="117">
        <v>7.2400000000000006E-2</v>
      </c>
      <c r="E7" s="117">
        <v>7.5600000000000001E-2</v>
      </c>
      <c r="F7" s="117">
        <v>6.9699999999999998E-2</v>
      </c>
      <c r="G7" s="117">
        <v>7.6700000000000004E-2</v>
      </c>
      <c r="H7" s="117">
        <v>7.6700000000000004E-2</v>
      </c>
      <c r="I7" s="117">
        <v>7.6700000000000004E-2</v>
      </c>
      <c r="J7" s="118">
        <v>4.19E-2</v>
      </c>
      <c r="K7" s="119">
        <v>0.08</v>
      </c>
      <c r="L7" s="119">
        <v>4.3900000000000002E-2</v>
      </c>
      <c r="M7" s="119">
        <v>6.4100000000000004E-2</v>
      </c>
      <c r="N7" s="119">
        <v>0.1487</v>
      </c>
      <c r="O7" s="119">
        <v>0.15160000000000001</v>
      </c>
      <c r="P7" s="119">
        <v>0.1421</v>
      </c>
    </row>
    <row r="8" spans="1:16" ht="15" customHeight="1" x14ac:dyDescent="0.3">
      <c r="A8" s="115" t="s">
        <v>323</v>
      </c>
      <c r="B8" s="116">
        <v>147.69999999999999</v>
      </c>
      <c r="C8" s="117">
        <v>8.5999999999999993E-2</v>
      </c>
      <c r="D8" s="117">
        <v>8.2299999999999998E-2</v>
      </c>
      <c r="E8" s="117">
        <v>9.2499999999999999E-2</v>
      </c>
      <c r="F8" s="117">
        <v>6.3299999999999995E-2</v>
      </c>
      <c r="G8" s="117">
        <v>8.3900000000000002E-2</v>
      </c>
      <c r="H8" s="117">
        <v>8.3900000000000002E-2</v>
      </c>
      <c r="I8" s="117">
        <v>8.3900000000000002E-2</v>
      </c>
      <c r="J8" s="118">
        <v>4.1099999999999998E-2</v>
      </c>
      <c r="K8" s="119">
        <v>8.5999999999999993E-2</v>
      </c>
      <c r="L8" s="119">
        <v>4.7100000000000003E-2</v>
      </c>
      <c r="M8" s="119">
        <v>5.5300000000000002E-2</v>
      </c>
      <c r="N8" s="119">
        <v>0.1555</v>
      </c>
      <c r="O8" s="119">
        <v>0.15570000000000001</v>
      </c>
      <c r="P8" s="119">
        <v>0.15329999999999999</v>
      </c>
    </row>
    <row r="9" spans="1:16" ht="15" customHeight="1" x14ac:dyDescent="0.3">
      <c r="A9" s="115" t="s">
        <v>324</v>
      </c>
      <c r="B9" s="116">
        <v>184.6</v>
      </c>
      <c r="C9" s="117">
        <v>9.1499999999999998E-2</v>
      </c>
      <c r="D9" s="117">
        <v>9.1200000000000003E-2</v>
      </c>
      <c r="E9" s="117">
        <v>9.9299999999999999E-2</v>
      </c>
      <c r="F9" s="117">
        <v>6.25E-2</v>
      </c>
      <c r="G9" s="117">
        <v>9.2899999999999996E-2</v>
      </c>
      <c r="H9" s="117">
        <v>9.2899999999999996E-2</v>
      </c>
      <c r="I9" s="117">
        <v>9.2899999999999996E-2</v>
      </c>
      <c r="J9" s="118">
        <v>4.3799999999999999E-2</v>
      </c>
      <c r="K9" s="119">
        <v>9.1499999999999998E-2</v>
      </c>
      <c r="L9" s="119">
        <v>5.16E-2</v>
      </c>
      <c r="M9" s="119">
        <v>5.4199999999999998E-2</v>
      </c>
      <c r="N9" s="119">
        <v>0.1525</v>
      </c>
      <c r="O9" s="119">
        <v>0.1525</v>
      </c>
      <c r="P9" s="119">
        <v>0.15620000000000001</v>
      </c>
    </row>
    <row r="10" spans="1:16" ht="15" customHeight="1" x14ac:dyDescent="0.3">
      <c r="A10" s="115" t="s">
        <v>325</v>
      </c>
      <c r="B10" s="116">
        <v>213.8</v>
      </c>
      <c r="C10" s="117">
        <v>9.4799999999999995E-2</v>
      </c>
      <c r="D10" s="117">
        <v>8.3699999999999997E-2</v>
      </c>
      <c r="E10" s="117">
        <v>8.6900000000000005E-2</v>
      </c>
      <c r="F10" s="117">
        <v>6.7599999999999993E-2</v>
      </c>
      <c r="G10" s="117">
        <v>9.98E-2</v>
      </c>
      <c r="H10" s="117">
        <v>9.98E-2</v>
      </c>
      <c r="I10" s="117">
        <v>9.98E-2</v>
      </c>
      <c r="J10" s="118">
        <v>4.6100000000000002E-2</v>
      </c>
      <c r="K10" s="119">
        <v>9.4799999999999995E-2</v>
      </c>
      <c r="L10" s="119">
        <v>5.6800000000000003E-2</v>
      </c>
      <c r="M10" s="119">
        <v>5.7799999999999997E-2</v>
      </c>
      <c r="N10" s="119">
        <v>0.14810000000000001</v>
      </c>
      <c r="O10" s="119">
        <v>0.14799999999999999</v>
      </c>
      <c r="P10" s="119">
        <v>0.1633</v>
      </c>
    </row>
    <row r="11" spans="1:16" ht="15" customHeight="1" x14ac:dyDescent="0.3">
      <c r="A11" s="115" t="s">
        <v>326</v>
      </c>
      <c r="B11" s="116">
        <v>226.4</v>
      </c>
      <c r="C11" s="117">
        <v>9.7100000000000006E-2</v>
      </c>
      <c r="D11" s="117">
        <v>7.8899999999999998E-2</v>
      </c>
      <c r="E11" s="117">
        <v>7.9000000000000001E-2</v>
      </c>
      <c r="F11" s="117">
        <v>7.7799999999999994E-2</v>
      </c>
      <c r="G11" s="117">
        <v>0.105</v>
      </c>
      <c r="H11" s="117">
        <v>0.105</v>
      </c>
      <c r="I11" s="117">
        <v>0.1047</v>
      </c>
      <c r="J11" s="118">
        <v>4.6600000000000003E-2</v>
      </c>
      <c r="K11" s="119">
        <v>9.7100000000000006E-2</v>
      </c>
      <c r="L11" s="119">
        <v>5.9900000000000002E-2</v>
      </c>
      <c r="M11" s="119">
        <v>6.1400000000000003E-2</v>
      </c>
      <c r="N11" s="119">
        <v>0.1381</v>
      </c>
      <c r="O11" s="119">
        <v>0.13800000000000001</v>
      </c>
      <c r="P11" s="119">
        <v>0.16900000000000001</v>
      </c>
    </row>
    <row r="12" spans="1:16" ht="15" customHeight="1" x14ac:dyDescent="0.3">
      <c r="A12" s="115" t="s">
        <v>327</v>
      </c>
      <c r="B12" s="116">
        <v>228</v>
      </c>
      <c r="C12" s="117">
        <v>0.1045</v>
      </c>
      <c r="D12" s="117">
        <v>7.9299999999999995E-2</v>
      </c>
      <c r="E12" s="117">
        <v>7.5399999999999995E-2</v>
      </c>
      <c r="F12" s="117">
        <v>9.5799999999999996E-2</v>
      </c>
      <c r="G12" s="117">
        <v>0.1106</v>
      </c>
      <c r="H12" s="117">
        <v>0.1106</v>
      </c>
      <c r="I12" s="117">
        <v>0.1104</v>
      </c>
      <c r="J12" s="118">
        <v>5.1400000000000001E-2</v>
      </c>
      <c r="K12" s="119">
        <v>0.1045</v>
      </c>
      <c r="L12" s="119">
        <v>6.2300000000000001E-2</v>
      </c>
      <c r="M12" s="119">
        <v>6.6699999999999995E-2</v>
      </c>
      <c r="N12" s="119">
        <v>0.14019999999999999</v>
      </c>
      <c r="O12" s="119">
        <v>0.13980000000000001</v>
      </c>
      <c r="P12" s="119">
        <v>0.15959999999999999</v>
      </c>
    </row>
    <row r="13" spans="1:16" ht="15" customHeight="1" x14ac:dyDescent="0.3">
      <c r="A13" s="115" t="s">
        <v>328</v>
      </c>
      <c r="B13" s="116">
        <v>238.9</v>
      </c>
      <c r="C13" s="117">
        <v>0.1159</v>
      </c>
      <c r="D13" s="117">
        <v>8.9700000000000002E-2</v>
      </c>
      <c r="E13" s="117">
        <v>8.1299999999999997E-2</v>
      </c>
      <c r="F13" s="117">
        <v>9.5500000000000002E-2</v>
      </c>
      <c r="G13" s="117">
        <v>0.11890000000000001</v>
      </c>
      <c r="H13" s="117">
        <v>0.11890000000000001</v>
      </c>
      <c r="I13" s="117">
        <v>0.1188</v>
      </c>
      <c r="J13" s="118">
        <v>0.1246</v>
      </c>
      <c r="K13" s="119">
        <v>0.1159</v>
      </c>
      <c r="L13" s="119">
        <v>6.6100000000000006E-2</v>
      </c>
      <c r="M13" s="119">
        <v>6.88E-2</v>
      </c>
      <c r="N13" s="119">
        <v>0.15609999999999999</v>
      </c>
      <c r="O13" s="119">
        <v>0.15570000000000001</v>
      </c>
      <c r="P13" s="119">
        <v>0.15809999999999999</v>
      </c>
    </row>
    <row r="14" spans="1:16" ht="15" customHeight="1" x14ac:dyDescent="0.3">
      <c r="A14" s="115" t="s">
        <v>329</v>
      </c>
      <c r="B14" s="116">
        <v>261.89999999999998</v>
      </c>
      <c r="C14" s="117">
        <v>0.12690000000000001</v>
      </c>
      <c r="D14" s="117">
        <v>9.3200000000000005E-2</v>
      </c>
      <c r="E14" s="117">
        <v>7.6300000000000007E-2</v>
      </c>
      <c r="F14" s="117">
        <v>0.10340000000000001</v>
      </c>
      <c r="G14" s="117">
        <v>0.12989999999999999</v>
      </c>
      <c r="H14" s="117">
        <v>0.12989999999999999</v>
      </c>
      <c r="I14" s="117">
        <v>0.1298</v>
      </c>
      <c r="J14" s="118">
        <v>7.0000000000000007E-2</v>
      </c>
      <c r="K14" s="119">
        <v>0.12690000000000001</v>
      </c>
      <c r="L14" s="119">
        <v>7.1400000000000005E-2</v>
      </c>
      <c r="M14" s="119">
        <v>7.5700000000000003E-2</v>
      </c>
      <c r="N14" s="119">
        <v>0.1736</v>
      </c>
      <c r="O14" s="119">
        <v>0.17080000000000001</v>
      </c>
      <c r="P14" s="119">
        <v>0.184</v>
      </c>
    </row>
    <row r="15" spans="1:16" ht="15" customHeight="1" x14ac:dyDescent="0.3">
      <c r="A15" s="115" t="s">
        <v>330</v>
      </c>
      <c r="B15" s="116">
        <v>276.5</v>
      </c>
      <c r="C15" s="117">
        <v>0.13120000000000001</v>
      </c>
      <c r="D15" s="117">
        <v>8.9599999999999999E-2</v>
      </c>
      <c r="E15" s="117">
        <v>7.5899999999999995E-2</v>
      </c>
      <c r="F15" s="117">
        <v>9.8799999999999999E-2</v>
      </c>
      <c r="G15" s="117">
        <v>0.1333</v>
      </c>
      <c r="H15" s="117">
        <v>0.1333</v>
      </c>
      <c r="I15" s="117">
        <v>0.13320000000000001</v>
      </c>
      <c r="J15" s="118">
        <v>7.3700000000000002E-2</v>
      </c>
      <c r="K15" s="119">
        <v>0.13120000000000001</v>
      </c>
      <c r="L15" s="119">
        <v>6.9400000000000003E-2</v>
      </c>
      <c r="M15" s="119">
        <v>7.3700000000000002E-2</v>
      </c>
      <c r="N15" s="119">
        <v>0.18229999999999999</v>
      </c>
      <c r="O15" s="119">
        <v>0.18</v>
      </c>
      <c r="P15" s="119">
        <v>0.18770000000000001</v>
      </c>
    </row>
    <row r="16" spans="1:16" ht="15" customHeight="1" x14ac:dyDescent="0.3">
      <c r="A16" s="115" t="s">
        <v>331</v>
      </c>
      <c r="B16" s="116">
        <v>278.67500000000001</v>
      </c>
      <c r="C16" s="117">
        <v>0.12939999999999999</v>
      </c>
      <c r="D16" s="117">
        <v>9.4200000000000006E-2</v>
      </c>
      <c r="E16" s="117">
        <v>7.6700000000000004E-2</v>
      </c>
      <c r="F16" s="117">
        <v>0.1056</v>
      </c>
      <c r="G16" s="117">
        <v>0.13159999999999999</v>
      </c>
      <c r="H16" s="117">
        <v>0.13170000000000001</v>
      </c>
      <c r="I16" s="117">
        <v>0.13120000000000001</v>
      </c>
      <c r="J16" s="118">
        <v>6.9900000000000004E-2</v>
      </c>
      <c r="K16" s="119">
        <v>0.12939999999999999</v>
      </c>
      <c r="L16" s="119">
        <v>7.3099999999999998E-2</v>
      </c>
      <c r="M16" s="119">
        <v>7.8799999999999995E-2</v>
      </c>
      <c r="N16" s="119">
        <v>0.1804</v>
      </c>
      <c r="O16" s="119">
        <v>0.17929999999999999</v>
      </c>
      <c r="P16" s="119">
        <v>0.18210000000000001</v>
      </c>
    </row>
    <row r="17" spans="1:16" ht="15" customHeight="1" x14ac:dyDescent="0.3">
      <c r="A17" s="115" t="s">
        <v>332</v>
      </c>
      <c r="B17" s="116">
        <v>327.05</v>
      </c>
      <c r="C17" s="117">
        <v>0.1363</v>
      </c>
      <c r="D17" s="117">
        <v>9.4700000000000006E-2</v>
      </c>
      <c r="E17" s="117">
        <v>8.1299999999999997E-2</v>
      </c>
      <c r="F17" s="117">
        <v>0.11509999999999999</v>
      </c>
      <c r="G17" s="117">
        <v>0.13900000000000001</v>
      </c>
      <c r="H17" s="117">
        <v>0.1391</v>
      </c>
      <c r="I17" s="117">
        <v>0.13850000000000001</v>
      </c>
      <c r="J17" s="118">
        <v>8.3599999999999994E-2</v>
      </c>
      <c r="K17" s="119">
        <v>0.1363</v>
      </c>
      <c r="L17" s="119">
        <v>7.2099999999999997E-2</v>
      </c>
      <c r="M17" s="119">
        <v>8.0500000000000002E-2</v>
      </c>
      <c r="N17" s="119">
        <v>0.19239999999999999</v>
      </c>
      <c r="O17" s="119">
        <v>0.193</v>
      </c>
      <c r="P17" s="119">
        <v>0.1898</v>
      </c>
    </row>
    <row r="18" spans="1:16" ht="15" customHeight="1" x14ac:dyDescent="0.3">
      <c r="A18" s="115" t="s">
        <v>333</v>
      </c>
      <c r="B18" s="116">
        <v>357.1</v>
      </c>
      <c r="C18" s="117">
        <v>0.14180000000000001</v>
      </c>
      <c r="D18" s="117">
        <v>9.4399999999999998E-2</v>
      </c>
      <c r="E18" s="117">
        <v>8.4500000000000006E-2</v>
      </c>
      <c r="F18" s="117">
        <v>0.12590000000000001</v>
      </c>
      <c r="G18" s="117">
        <v>0.14460000000000001</v>
      </c>
      <c r="H18" s="117">
        <v>0.14460000000000001</v>
      </c>
      <c r="I18" s="117">
        <v>0.14410000000000001</v>
      </c>
      <c r="J18" s="118">
        <v>8.3900000000000002E-2</v>
      </c>
      <c r="K18" s="119">
        <v>0.14180000000000001</v>
      </c>
      <c r="L18" s="119">
        <v>7.7600000000000002E-2</v>
      </c>
      <c r="M18" s="119">
        <v>8.77E-2</v>
      </c>
      <c r="N18" s="119">
        <v>0.2019</v>
      </c>
      <c r="O18" s="119">
        <v>0.20180000000000001</v>
      </c>
      <c r="P18" s="119">
        <v>0.20250000000000001</v>
      </c>
    </row>
    <row r="19" spans="1:16" ht="15" customHeight="1" x14ac:dyDescent="0.3">
      <c r="A19" s="115" t="s">
        <v>334</v>
      </c>
      <c r="B19" s="116">
        <v>382.05</v>
      </c>
      <c r="C19" s="117">
        <v>0.1444</v>
      </c>
      <c r="D19" s="117">
        <v>0.10150000000000001</v>
      </c>
      <c r="E19" s="117">
        <v>9.3299999999999994E-2</v>
      </c>
      <c r="F19" s="117">
        <v>0.1268</v>
      </c>
      <c r="G19" s="117">
        <v>0.1467</v>
      </c>
      <c r="H19" s="117">
        <v>0.14680000000000001</v>
      </c>
      <c r="I19" s="117">
        <v>0.14630000000000001</v>
      </c>
      <c r="J19" s="118">
        <v>8.7900000000000006E-2</v>
      </c>
      <c r="K19" s="119">
        <v>0.1444</v>
      </c>
      <c r="L19" s="119">
        <v>8.2100000000000006E-2</v>
      </c>
      <c r="M19" s="119">
        <v>9.2200000000000004E-2</v>
      </c>
      <c r="N19" s="119">
        <v>0.20449999999999999</v>
      </c>
      <c r="O19" s="119">
        <v>0.20419999999999999</v>
      </c>
      <c r="P19" s="119">
        <v>0.2089</v>
      </c>
    </row>
    <row r="20" spans="1:16" ht="15" customHeight="1" x14ac:dyDescent="0.35">
      <c r="A20" s="115" t="s">
        <v>335</v>
      </c>
      <c r="B20" s="116">
        <v>387.15</v>
      </c>
      <c r="C20" s="117">
        <v>0.14610000000000001</v>
      </c>
      <c r="D20" s="117">
        <v>0.1047</v>
      </c>
      <c r="E20" s="117">
        <v>9.4899999999999998E-2</v>
      </c>
      <c r="F20" s="117">
        <v>0.1366</v>
      </c>
      <c r="G20" s="117">
        <v>0.14860000000000001</v>
      </c>
      <c r="H20" s="117">
        <v>0.14860000000000001</v>
      </c>
      <c r="I20" s="117">
        <v>0.1484</v>
      </c>
      <c r="J20" s="118">
        <v>8.4199999999999997E-2</v>
      </c>
      <c r="K20" s="119">
        <v>0.14610000000000001</v>
      </c>
      <c r="L20" s="119">
        <v>8.5000000000000006E-2</v>
      </c>
      <c r="M20" s="119">
        <v>9.8699999999999996E-2</v>
      </c>
      <c r="N20" s="119">
        <v>0.2026</v>
      </c>
      <c r="O20" s="119">
        <v>0.20230000000000001</v>
      </c>
      <c r="P20" s="119">
        <v>0.20730000000000001</v>
      </c>
    </row>
    <row r="21" spans="1:16" ht="15" customHeight="1" x14ac:dyDescent="0.35">
      <c r="A21" s="115" t="s">
        <v>336</v>
      </c>
      <c r="B21" s="116">
        <v>406.32499999999999</v>
      </c>
      <c r="C21" s="117">
        <v>0.1472</v>
      </c>
      <c r="D21" s="117">
        <v>0.1081</v>
      </c>
      <c r="E21" s="117">
        <v>9.8000000000000004E-2</v>
      </c>
      <c r="F21" s="117">
        <v>0.13059999999999999</v>
      </c>
      <c r="G21" s="117">
        <v>0.14849999999999999</v>
      </c>
      <c r="H21" s="117">
        <v>0.14849999999999999</v>
      </c>
      <c r="I21" s="117">
        <v>0.1484</v>
      </c>
      <c r="J21" s="118">
        <v>8.5800000000000001E-2</v>
      </c>
      <c r="K21" s="119">
        <v>0.1472</v>
      </c>
      <c r="L21" s="119">
        <v>8.7300000000000003E-2</v>
      </c>
      <c r="M21" s="119">
        <v>9.5399999999999999E-2</v>
      </c>
      <c r="N21" s="119">
        <v>0.20830000000000001</v>
      </c>
      <c r="O21" s="119">
        <v>0.20860000000000001</v>
      </c>
      <c r="P21" s="119">
        <v>0.20330000000000001</v>
      </c>
    </row>
    <row r="22" spans="1:16" ht="15" customHeight="1" x14ac:dyDescent="0.35">
      <c r="A22" s="115" t="s">
        <v>337</v>
      </c>
      <c r="B22" s="116">
        <v>438.25</v>
      </c>
      <c r="C22" s="117">
        <v>0.151</v>
      </c>
      <c r="D22" s="117">
        <v>0.113</v>
      </c>
      <c r="E22" s="117">
        <v>0.10390000000000001</v>
      </c>
      <c r="F22" s="117">
        <v>0.13020000000000001</v>
      </c>
      <c r="G22" s="117">
        <v>0.15029999999999999</v>
      </c>
      <c r="H22" s="117">
        <v>0.15029999999999999</v>
      </c>
      <c r="I22" s="117">
        <v>0.1502</v>
      </c>
      <c r="J22" s="118">
        <v>8.7099999999999997E-2</v>
      </c>
      <c r="K22" s="119">
        <v>0.151</v>
      </c>
      <c r="L22" s="119">
        <v>8.8300000000000003E-2</v>
      </c>
      <c r="M22" s="119">
        <v>9.5100000000000004E-2</v>
      </c>
      <c r="N22" s="119">
        <v>0.21929999999999999</v>
      </c>
      <c r="O22" s="119">
        <v>0.2198</v>
      </c>
      <c r="P22" s="119">
        <v>0.2107</v>
      </c>
    </row>
    <row r="23" spans="1:16" ht="15" customHeight="1" x14ac:dyDescent="0.35">
      <c r="A23" s="115" t="s">
        <v>338</v>
      </c>
      <c r="B23" s="116">
        <v>463.375</v>
      </c>
      <c r="C23" s="117">
        <v>0.15659999999999999</v>
      </c>
      <c r="D23" s="117">
        <v>0.1186</v>
      </c>
      <c r="E23" s="117">
        <v>0.10929999999999999</v>
      </c>
      <c r="F23" s="117">
        <v>0.1353</v>
      </c>
      <c r="G23" s="117">
        <v>0.1545</v>
      </c>
      <c r="H23" s="117">
        <v>0.1545</v>
      </c>
      <c r="I23" s="117">
        <v>0.15440000000000001</v>
      </c>
      <c r="J23" s="118">
        <v>9.5000000000000001E-2</v>
      </c>
      <c r="K23" s="119">
        <v>0.15659999999999999</v>
      </c>
      <c r="L23" s="119">
        <v>9.0399999999999994E-2</v>
      </c>
      <c r="M23" s="119">
        <v>9.8400000000000001E-2</v>
      </c>
      <c r="N23" s="119">
        <v>0.23150000000000001</v>
      </c>
      <c r="O23" s="119">
        <v>0.23219999999999999</v>
      </c>
      <c r="P23" s="119">
        <v>0.22120000000000001</v>
      </c>
    </row>
    <row r="24" spans="1:16" ht="15" customHeight="1" x14ac:dyDescent="0.35">
      <c r="A24" s="115" t="s">
        <v>339</v>
      </c>
      <c r="B24" s="116">
        <v>473.47500000000002</v>
      </c>
      <c r="C24" s="117">
        <v>0.1613</v>
      </c>
      <c r="D24" s="117">
        <v>0.12559999999999999</v>
      </c>
      <c r="E24" s="117">
        <v>0.1144</v>
      </c>
      <c r="F24" s="117">
        <v>0.14410000000000001</v>
      </c>
      <c r="G24" s="117">
        <v>0.15909999999999999</v>
      </c>
      <c r="H24" s="117">
        <v>0.15909999999999999</v>
      </c>
      <c r="I24" s="117">
        <v>0.159</v>
      </c>
      <c r="J24" s="118">
        <v>0.1053</v>
      </c>
      <c r="K24" s="119">
        <v>0.1613</v>
      </c>
      <c r="L24" s="119">
        <v>9.6699999999999994E-2</v>
      </c>
      <c r="M24" s="119">
        <v>0.1069</v>
      </c>
      <c r="N24" s="119">
        <v>0.23880000000000001</v>
      </c>
      <c r="O24" s="119">
        <v>0.2397</v>
      </c>
      <c r="P24" s="119">
        <v>0.22800000000000001</v>
      </c>
    </row>
    <row r="25" spans="1:16" ht="15" customHeight="1" x14ac:dyDescent="0.35">
      <c r="A25" s="115" t="s">
        <v>340</v>
      </c>
      <c r="B25" s="116">
        <v>504.6</v>
      </c>
      <c r="C25" s="117">
        <v>0.1638</v>
      </c>
      <c r="D25" s="117">
        <v>0.1308</v>
      </c>
      <c r="E25" s="117">
        <v>0.12230000000000001</v>
      </c>
      <c r="F25" s="117">
        <v>0.14199999999999999</v>
      </c>
      <c r="G25" s="117">
        <v>0.1613</v>
      </c>
      <c r="H25" s="117">
        <v>0.1613</v>
      </c>
      <c r="I25" s="117">
        <v>0.16120000000000001</v>
      </c>
      <c r="J25" s="118">
        <v>0.11260000000000001</v>
      </c>
      <c r="K25" s="119">
        <v>0.1638</v>
      </c>
      <c r="L25" s="119">
        <v>0.10150000000000001</v>
      </c>
      <c r="M25" s="119">
        <v>0.1106</v>
      </c>
      <c r="N25" s="119">
        <v>0.24299999999999999</v>
      </c>
      <c r="O25" s="119">
        <v>0.24399999999999999</v>
      </c>
      <c r="P25" s="119">
        <v>0.23169999999999999</v>
      </c>
    </row>
    <row r="26" spans="1:16" ht="15" customHeight="1" x14ac:dyDescent="0.35">
      <c r="A26" s="115" t="s">
        <v>341</v>
      </c>
      <c r="B26" s="116">
        <v>534.32500000000005</v>
      </c>
      <c r="C26" s="117">
        <v>0.1661</v>
      </c>
      <c r="D26" s="117">
        <v>0.1328</v>
      </c>
      <c r="E26" s="117">
        <v>0.121</v>
      </c>
      <c r="F26" s="117">
        <v>0.14860000000000001</v>
      </c>
      <c r="G26" s="117">
        <v>0.1643</v>
      </c>
      <c r="H26" s="117">
        <v>0.16439999999999999</v>
      </c>
      <c r="I26" s="117">
        <v>0.16420000000000001</v>
      </c>
      <c r="J26" s="118">
        <v>0.1132</v>
      </c>
      <c r="K26" s="119">
        <v>0.1661</v>
      </c>
      <c r="L26" s="119">
        <v>0.1007</v>
      </c>
      <c r="M26" s="119">
        <v>0.1143</v>
      </c>
      <c r="N26" s="119">
        <v>0.2447</v>
      </c>
      <c r="O26" s="119">
        <v>0.24590000000000001</v>
      </c>
      <c r="P26" s="119">
        <v>0.23480000000000001</v>
      </c>
    </row>
    <row r="27" spans="1:16" ht="15" customHeight="1" x14ac:dyDescent="0.35">
      <c r="A27" s="115" t="s">
        <v>342</v>
      </c>
      <c r="B27" s="116">
        <v>546.57500000000005</v>
      </c>
      <c r="C27" s="117">
        <v>0.16830000000000001</v>
      </c>
      <c r="D27" s="117">
        <v>0.1358</v>
      </c>
      <c r="E27" s="117">
        <v>0.12330000000000001</v>
      </c>
      <c r="F27" s="117">
        <v>0.15160000000000001</v>
      </c>
      <c r="G27" s="117">
        <v>0.1666</v>
      </c>
      <c r="H27" s="117">
        <v>0.1666</v>
      </c>
      <c r="I27" s="117">
        <v>0.16650000000000001</v>
      </c>
      <c r="J27" s="118">
        <v>0.1111</v>
      </c>
      <c r="K27" s="119">
        <v>0.16830000000000001</v>
      </c>
      <c r="L27" s="119">
        <v>0.1057</v>
      </c>
      <c r="M27" s="119">
        <v>0.1205</v>
      </c>
      <c r="N27" s="119">
        <v>0.24610000000000001</v>
      </c>
      <c r="O27" s="119">
        <v>0.24729999999999999</v>
      </c>
      <c r="P27" s="119">
        <v>0.2366</v>
      </c>
    </row>
    <row r="28" spans="1:16" ht="15" customHeight="1" x14ac:dyDescent="0.35">
      <c r="A28" s="115" t="s">
        <v>343</v>
      </c>
      <c r="B28" s="116">
        <v>585.67499999999995</v>
      </c>
      <c r="C28" s="117">
        <v>0.17</v>
      </c>
      <c r="D28" s="117">
        <v>0.13589999999999999</v>
      </c>
      <c r="E28" s="117">
        <v>0.1234</v>
      </c>
      <c r="F28" s="117">
        <v>0.15049999999999999</v>
      </c>
      <c r="G28" s="117">
        <v>0.16819999999999999</v>
      </c>
      <c r="H28" s="117">
        <v>0.16819999999999999</v>
      </c>
      <c r="I28" s="117">
        <v>0.1681</v>
      </c>
      <c r="J28" s="118">
        <v>0.1115</v>
      </c>
      <c r="K28" s="119">
        <v>0.17</v>
      </c>
      <c r="L28" s="119">
        <v>0.10780000000000001</v>
      </c>
      <c r="M28" s="119">
        <v>0.12239999999999999</v>
      </c>
      <c r="N28" s="119">
        <v>0.24809999999999999</v>
      </c>
      <c r="O28" s="119">
        <v>0.24940000000000001</v>
      </c>
      <c r="P28" s="119">
        <v>0.2387</v>
      </c>
    </row>
    <row r="29" spans="1:16" ht="15" customHeight="1" x14ac:dyDescent="0.35">
      <c r="A29" s="115" t="s">
        <v>344</v>
      </c>
      <c r="B29" s="116">
        <v>618.20000000000005</v>
      </c>
      <c r="C29" s="117">
        <v>0.17199999999999999</v>
      </c>
      <c r="D29" s="117">
        <v>0.14180000000000001</v>
      </c>
      <c r="E29" s="117">
        <v>0.129</v>
      </c>
      <c r="F29" s="117">
        <v>0.15620000000000001</v>
      </c>
      <c r="G29" s="117">
        <v>0.17019999999999999</v>
      </c>
      <c r="H29" s="117">
        <v>0.17019999999999999</v>
      </c>
      <c r="I29" s="117">
        <v>0.1701</v>
      </c>
      <c r="J29" s="118">
        <v>0.11550000000000001</v>
      </c>
      <c r="K29" s="119">
        <v>0.17199999999999999</v>
      </c>
      <c r="L29" s="119">
        <v>0.1113</v>
      </c>
      <c r="M29" s="119">
        <v>0.13020000000000001</v>
      </c>
      <c r="N29" s="119">
        <v>0.25209999999999999</v>
      </c>
      <c r="O29" s="119">
        <v>0.25359999999999999</v>
      </c>
      <c r="P29" s="119">
        <v>0.24099999999999999</v>
      </c>
    </row>
    <row r="30" spans="1:16" ht="15" customHeight="1" x14ac:dyDescent="0.35">
      <c r="A30" s="115" t="s">
        <v>345</v>
      </c>
      <c r="B30" s="116">
        <v>661.7</v>
      </c>
      <c r="C30" s="117">
        <v>0.17419999999999999</v>
      </c>
      <c r="D30" s="117">
        <v>0.14410000000000001</v>
      </c>
      <c r="E30" s="117">
        <v>0.13070000000000001</v>
      </c>
      <c r="F30" s="117">
        <v>0.158</v>
      </c>
      <c r="G30" s="117">
        <v>0.1726</v>
      </c>
      <c r="H30" s="117">
        <v>0.1726</v>
      </c>
      <c r="I30" s="117">
        <v>0.17249999999999999</v>
      </c>
      <c r="J30" s="118">
        <v>0.11749999999999999</v>
      </c>
      <c r="K30" s="119">
        <v>0.17419999999999999</v>
      </c>
      <c r="L30" s="119">
        <v>0.1149</v>
      </c>
      <c r="M30" s="119">
        <v>0.1366</v>
      </c>
      <c r="N30" s="119">
        <v>0.2525</v>
      </c>
      <c r="O30" s="119">
        <v>0.25380000000000003</v>
      </c>
      <c r="P30" s="119">
        <v>0.24460000000000001</v>
      </c>
    </row>
    <row r="31" spans="1:16" ht="15" customHeight="1" x14ac:dyDescent="0.35">
      <c r="A31" s="115" t="s">
        <v>346</v>
      </c>
      <c r="B31" s="116">
        <v>709.32500000000005</v>
      </c>
      <c r="C31" s="117">
        <v>0.1772</v>
      </c>
      <c r="D31" s="117">
        <v>0.14610000000000001</v>
      </c>
      <c r="E31" s="117">
        <v>0.1303</v>
      </c>
      <c r="F31" s="117">
        <v>0.16059999999999999</v>
      </c>
      <c r="G31" s="117">
        <v>0.1749</v>
      </c>
      <c r="H31" s="117">
        <v>0.17499999999999999</v>
      </c>
      <c r="I31" s="117">
        <v>0.17480000000000001</v>
      </c>
      <c r="J31" s="118">
        <v>0.1207</v>
      </c>
      <c r="K31" s="119">
        <v>0.1772</v>
      </c>
      <c r="L31" s="119">
        <v>0.12139999999999999</v>
      </c>
      <c r="M31" s="119">
        <v>0.14230000000000001</v>
      </c>
      <c r="N31" s="119">
        <v>0.25309999999999999</v>
      </c>
      <c r="O31" s="119">
        <v>0.2545</v>
      </c>
      <c r="P31" s="119">
        <v>0.24679999999999999</v>
      </c>
    </row>
    <row r="32" spans="1:16" ht="15" customHeight="1" x14ac:dyDescent="0.35">
      <c r="A32" s="115" t="s">
        <v>347</v>
      </c>
      <c r="B32" s="116">
        <v>780.47500000000002</v>
      </c>
      <c r="C32" s="117">
        <v>0.18099999999999999</v>
      </c>
      <c r="D32" s="117">
        <v>0.15010000000000001</v>
      </c>
      <c r="E32" s="117">
        <v>0.13650000000000001</v>
      </c>
      <c r="F32" s="117">
        <v>0.16239999999999999</v>
      </c>
      <c r="G32" s="117">
        <v>0.17810000000000001</v>
      </c>
      <c r="H32" s="117">
        <v>0.17810000000000001</v>
      </c>
      <c r="I32" s="117">
        <v>0.17799999999999999</v>
      </c>
      <c r="J32" s="118">
        <v>0.1174</v>
      </c>
      <c r="K32" s="119">
        <v>0.18099999999999999</v>
      </c>
      <c r="L32" s="119">
        <v>0.1255</v>
      </c>
      <c r="M32" s="119">
        <v>0.1464</v>
      </c>
      <c r="N32" s="119">
        <v>0.25519999999999998</v>
      </c>
      <c r="O32" s="119">
        <v>0.25659999999999999</v>
      </c>
      <c r="P32" s="119">
        <v>0.2482</v>
      </c>
    </row>
    <row r="33" spans="1:16" ht="15" customHeight="1" x14ac:dyDescent="0.35">
      <c r="A33" s="115" t="s">
        <v>348</v>
      </c>
      <c r="B33" s="116">
        <v>836.52499999999998</v>
      </c>
      <c r="C33" s="117">
        <v>0.1865</v>
      </c>
      <c r="D33" s="117">
        <v>0.15340000000000001</v>
      </c>
      <c r="E33" s="117">
        <v>0.1409</v>
      </c>
      <c r="F33" s="117">
        <v>0.1656</v>
      </c>
      <c r="G33" s="117">
        <v>0.18290000000000001</v>
      </c>
      <c r="H33" s="117">
        <v>0.18290000000000001</v>
      </c>
      <c r="I33" s="117">
        <v>0.18279999999999999</v>
      </c>
      <c r="J33" s="118">
        <v>0.11890000000000001</v>
      </c>
      <c r="K33" s="119">
        <v>0.1865</v>
      </c>
      <c r="L33" s="119">
        <v>0.12870000000000001</v>
      </c>
      <c r="M33" s="119">
        <v>0.1484</v>
      </c>
      <c r="N33" s="119">
        <v>0.25900000000000001</v>
      </c>
      <c r="O33" s="119">
        <v>0.26</v>
      </c>
      <c r="P33" s="119">
        <v>0.252</v>
      </c>
    </row>
    <row r="34" spans="1:16" ht="15" customHeight="1" x14ac:dyDescent="0.35">
      <c r="A34" s="115" t="s">
        <v>349</v>
      </c>
      <c r="B34" s="116">
        <v>897.57500000000005</v>
      </c>
      <c r="C34" s="117">
        <v>0.193</v>
      </c>
      <c r="D34" s="117">
        <v>0.159</v>
      </c>
      <c r="E34" s="117">
        <v>0.14760000000000001</v>
      </c>
      <c r="F34" s="117">
        <v>0.17030000000000001</v>
      </c>
      <c r="G34" s="117">
        <v>0.18859999999999999</v>
      </c>
      <c r="H34" s="117">
        <v>0.18859999999999999</v>
      </c>
      <c r="I34" s="117">
        <v>0.1885</v>
      </c>
      <c r="J34" s="118">
        <v>0.1231</v>
      </c>
      <c r="K34" s="119">
        <v>0.193</v>
      </c>
      <c r="L34" s="119">
        <v>0.13339999999999999</v>
      </c>
      <c r="M34" s="119">
        <v>0.15160000000000001</v>
      </c>
      <c r="N34" s="119">
        <v>0.26469999999999999</v>
      </c>
      <c r="O34" s="119">
        <v>0.26550000000000001</v>
      </c>
      <c r="P34" s="119">
        <v>0.25769999999999998</v>
      </c>
    </row>
    <row r="35" spans="1:16" ht="15" customHeight="1" x14ac:dyDescent="0.35">
      <c r="A35" s="115" t="s">
        <v>350</v>
      </c>
      <c r="B35" s="116">
        <v>980.27499999999998</v>
      </c>
      <c r="C35" s="117">
        <v>0.20180000000000001</v>
      </c>
      <c r="D35" s="117">
        <v>0.1691</v>
      </c>
      <c r="E35" s="117">
        <v>0.156</v>
      </c>
      <c r="F35" s="117">
        <v>0.18160000000000001</v>
      </c>
      <c r="G35" s="117">
        <v>0.1966</v>
      </c>
      <c r="H35" s="117">
        <v>0.1966</v>
      </c>
      <c r="I35" s="117">
        <v>0.19650000000000001</v>
      </c>
      <c r="J35" s="118">
        <v>0.1305</v>
      </c>
      <c r="K35" s="119">
        <v>0.20180000000000001</v>
      </c>
      <c r="L35" s="119">
        <v>0.14269999999999999</v>
      </c>
      <c r="M35" s="119">
        <v>0.16320000000000001</v>
      </c>
      <c r="N35" s="119">
        <v>0.27479999999999999</v>
      </c>
      <c r="O35" s="119">
        <v>0.27550000000000002</v>
      </c>
      <c r="P35" s="119">
        <v>0.26769999999999999</v>
      </c>
    </row>
    <row r="36" spans="1:16" ht="15" customHeight="1" x14ac:dyDescent="0.35">
      <c r="A36" s="115" t="s">
        <v>351</v>
      </c>
      <c r="B36" s="116">
        <v>1046.675</v>
      </c>
      <c r="C36" s="117">
        <v>0.21260000000000001</v>
      </c>
      <c r="D36" s="117">
        <v>0.17849999999999999</v>
      </c>
      <c r="E36" s="117">
        <v>0.16400000000000001</v>
      </c>
      <c r="F36" s="117">
        <v>0.19070000000000001</v>
      </c>
      <c r="G36" s="117">
        <v>0.2059</v>
      </c>
      <c r="H36" s="117">
        <v>0.2059</v>
      </c>
      <c r="I36" s="117">
        <v>0.20580000000000001</v>
      </c>
      <c r="J36" s="118">
        <v>0.13930000000000001</v>
      </c>
      <c r="K36" s="119">
        <v>0.21260000000000001</v>
      </c>
      <c r="L36" s="119">
        <v>0.1545</v>
      </c>
      <c r="M36" s="119">
        <v>0.17330000000000001</v>
      </c>
      <c r="N36" s="119">
        <v>0.28899999999999998</v>
      </c>
      <c r="O36" s="119">
        <v>0.28970000000000001</v>
      </c>
      <c r="P36" s="119">
        <v>0.28260000000000002</v>
      </c>
    </row>
    <row r="37" spans="1:16" ht="15" customHeight="1" x14ac:dyDescent="0.3">
      <c r="A37" s="115" t="s">
        <v>352</v>
      </c>
      <c r="B37" s="116">
        <v>1116.55</v>
      </c>
      <c r="C37" s="117">
        <v>0.22339999999999999</v>
      </c>
      <c r="D37" s="117">
        <v>0.19089999999999999</v>
      </c>
      <c r="E37" s="117">
        <v>0.17419999999999999</v>
      </c>
      <c r="F37" s="117">
        <v>0.20250000000000001</v>
      </c>
      <c r="G37" s="117">
        <v>0.21510000000000001</v>
      </c>
      <c r="H37" s="117">
        <v>0.21510000000000001</v>
      </c>
      <c r="I37" s="117">
        <v>0.215</v>
      </c>
      <c r="J37" s="118">
        <v>0.14910000000000001</v>
      </c>
      <c r="K37" s="119">
        <v>0.22339999999999999</v>
      </c>
      <c r="L37" s="119">
        <v>0.1701</v>
      </c>
      <c r="M37" s="119">
        <v>0.18970000000000001</v>
      </c>
      <c r="N37" s="119">
        <v>0.30690000000000001</v>
      </c>
      <c r="O37" s="119">
        <v>0.30790000000000001</v>
      </c>
      <c r="P37" s="119">
        <v>0.30020000000000002</v>
      </c>
    </row>
    <row r="38" spans="1:16" ht="15" customHeight="1" x14ac:dyDescent="0.3">
      <c r="A38" s="115" t="s">
        <v>353</v>
      </c>
      <c r="B38" s="116">
        <v>1216.25</v>
      </c>
      <c r="C38" s="117">
        <v>0.23400000000000001</v>
      </c>
      <c r="D38" s="117">
        <v>0.20330000000000001</v>
      </c>
      <c r="E38" s="117">
        <v>0.1908</v>
      </c>
      <c r="F38" s="117">
        <v>0.21049999999999999</v>
      </c>
      <c r="G38" s="117">
        <v>0.2233</v>
      </c>
      <c r="H38" s="117">
        <v>0.2233</v>
      </c>
      <c r="I38" s="117">
        <v>0.22320000000000001</v>
      </c>
      <c r="J38" s="118">
        <v>0.15609999999999999</v>
      </c>
      <c r="K38" s="119">
        <v>0.23400000000000001</v>
      </c>
      <c r="L38" s="119">
        <v>0.1832</v>
      </c>
      <c r="M38" s="119">
        <v>0.2021</v>
      </c>
      <c r="N38" s="119">
        <v>0.33019999999999999</v>
      </c>
      <c r="O38" s="119">
        <v>0.33329999999999999</v>
      </c>
      <c r="P38" s="119">
        <v>0.31469999999999998</v>
      </c>
    </row>
    <row r="39" spans="1:16" ht="15" customHeight="1" x14ac:dyDescent="0.3">
      <c r="A39" s="115" t="s">
        <v>354</v>
      </c>
      <c r="B39" s="116">
        <v>1352.7249999999999</v>
      </c>
      <c r="C39" s="117">
        <v>0.2442</v>
      </c>
      <c r="D39" s="117">
        <v>0.21260000000000001</v>
      </c>
      <c r="E39" s="117">
        <v>0.20419999999999999</v>
      </c>
      <c r="F39" s="117">
        <v>0.21659999999999999</v>
      </c>
      <c r="G39" s="117">
        <v>0.23169999999999999</v>
      </c>
      <c r="H39" s="117">
        <v>0.23169999999999999</v>
      </c>
      <c r="I39" s="117">
        <v>0.2316</v>
      </c>
      <c r="J39" s="118">
        <v>0.15939999999999999</v>
      </c>
      <c r="K39" s="119">
        <v>0.2442</v>
      </c>
      <c r="L39" s="119">
        <v>0.1938</v>
      </c>
      <c r="M39" s="119">
        <v>0.21379999999999999</v>
      </c>
      <c r="N39" s="119">
        <v>0.35149999999999998</v>
      </c>
      <c r="O39" s="119">
        <v>0.3569</v>
      </c>
      <c r="P39" s="119">
        <v>0.32800000000000001</v>
      </c>
    </row>
    <row r="40" spans="1:16" ht="15" customHeight="1" x14ac:dyDescent="0.3">
      <c r="A40" s="115" t="s">
        <v>355</v>
      </c>
      <c r="B40" s="116">
        <v>1482.85</v>
      </c>
      <c r="C40" s="117">
        <v>0.2616</v>
      </c>
      <c r="D40" s="117">
        <v>0.23039999999999999</v>
      </c>
      <c r="E40" s="117">
        <v>0.21809999999999999</v>
      </c>
      <c r="F40" s="117">
        <v>0.23599999999999999</v>
      </c>
      <c r="G40" s="117">
        <v>0.25040000000000001</v>
      </c>
      <c r="H40" s="117">
        <v>0.25040000000000001</v>
      </c>
      <c r="I40" s="117">
        <v>0.25030000000000002</v>
      </c>
      <c r="J40" s="118">
        <v>0.1744</v>
      </c>
      <c r="K40" s="119">
        <v>0.2616</v>
      </c>
      <c r="L40" s="119">
        <v>0.20569999999999999</v>
      </c>
      <c r="M40" s="119">
        <v>0.2261</v>
      </c>
      <c r="N40" s="119">
        <v>0.3725</v>
      </c>
      <c r="O40" s="119">
        <v>0.37709999999999999</v>
      </c>
      <c r="P40" s="119">
        <v>0.3533</v>
      </c>
    </row>
    <row r="41" spans="1:16" ht="15" customHeight="1" x14ac:dyDescent="0.3">
      <c r="A41" s="115" t="s">
        <v>356</v>
      </c>
      <c r="B41" s="116">
        <v>1606.925</v>
      </c>
      <c r="C41" s="117">
        <v>0.28860000000000002</v>
      </c>
      <c r="D41" s="117">
        <v>0.25280000000000002</v>
      </c>
      <c r="E41" s="117">
        <v>0.23760000000000001</v>
      </c>
      <c r="F41" s="117">
        <v>0.2586</v>
      </c>
      <c r="G41" s="117">
        <v>0.2762</v>
      </c>
      <c r="H41" s="117">
        <v>0.2762</v>
      </c>
      <c r="I41" s="117">
        <v>0.27610000000000001</v>
      </c>
      <c r="J41" s="118">
        <v>0.19339999999999999</v>
      </c>
      <c r="K41" s="119">
        <v>0.28860000000000002</v>
      </c>
      <c r="L41" s="119">
        <v>0.22109999999999999</v>
      </c>
      <c r="M41" s="119">
        <v>0.24099999999999999</v>
      </c>
      <c r="N41" s="119">
        <v>0.40489999999999998</v>
      </c>
      <c r="O41" s="119">
        <v>0.4083</v>
      </c>
      <c r="P41" s="119">
        <v>0.39240000000000003</v>
      </c>
    </row>
    <row r="42" spans="1:16" ht="15" customHeight="1" x14ac:dyDescent="0.3">
      <c r="A42" s="115" t="s">
        <v>357</v>
      </c>
      <c r="B42" s="116">
        <v>1786.1</v>
      </c>
      <c r="C42" s="117">
        <v>0.30869999999999997</v>
      </c>
      <c r="D42" s="117">
        <v>0.27089999999999997</v>
      </c>
      <c r="E42" s="117">
        <v>0.2525</v>
      </c>
      <c r="F42" s="117">
        <v>0.27729999999999999</v>
      </c>
      <c r="G42" s="117">
        <v>0.29420000000000002</v>
      </c>
      <c r="H42" s="117">
        <v>0.29420000000000002</v>
      </c>
      <c r="I42" s="117">
        <v>0.29409999999999997</v>
      </c>
      <c r="J42" s="118">
        <v>0.20860000000000001</v>
      </c>
      <c r="K42" s="119">
        <v>0.30869999999999997</v>
      </c>
      <c r="L42" s="119">
        <v>0.23949999999999999</v>
      </c>
      <c r="M42" s="119">
        <v>0.26240000000000002</v>
      </c>
      <c r="N42" s="119">
        <v>0.43020000000000003</v>
      </c>
      <c r="O42" s="119">
        <v>0.43419999999999997</v>
      </c>
      <c r="P42" s="119">
        <v>0.41620000000000001</v>
      </c>
    </row>
    <row r="43" spans="1:16" ht="15" customHeight="1" x14ac:dyDescent="0.3">
      <c r="A43" s="115" t="s">
        <v>358</v>
      </c>
      <c r="B43" s="116">
        <v>471.65</v>
      </c>
      <c r="C43" s="117">
        <v>0.318</v>
      </c>
      <c r="D43" s="117">
        <v>0.27760000000000001</v>
      </c>
      <c r="E43" s="117">
        <v>0.25740000000000002</v>
      </c>
      <c r="F43" s="117">
        <v>0.28439999999999999</v>
      </c>
      <c r="G43" s="117">
        <v>0.3034</v>
      </c>
      <c r="H43" s="117">
        <v>0.3034</v>
      </c>
      <c r="I43" s="117">
        <v>0.30330000000000001</v>
      </c>
      <c r="J43" s="118">
        <v>0.21629999999999999</v>
      </c>
      <c r="K43" s="119">
        <v>0.318</v>
      </c>
      <c r="L43" s="119">
        <v>0.2467</v>
      </c>
      <c r="M43" s="119">
        <v>0.2681</v>
      </c>
      <c r="N43" s="119">
        <v>0.44419999999999998</v>
      </c>
      <c r="O43" s="119">
        <v>0.44969999999999999</v>
      </c>
      <c r="P43" s="119">
        <v>0.4274</v>
      </c>
    </row>
    <row r="44" spans="1:16" ht="15" customHeight="1" x14ac:dyDescent="0.3">
      <c r="A44" s="115" t="s">
        <v>359</v>
      </c>
      <c r="B44" s="116">
        <v>2024.325</v>
      </c>
      <c r="C44" s="117">
        <v>0.33100000000000002</v>
      </c>
      <c r="D44" s="117">
        <v>0.29060000000000002</v>
      </c>
      <c r="E44" s="117">
        <v>0.27250000000000002</v>
      </c>
      <c r="F44" s="117">
        <v>0.29680000000000001</v>
      </c>
      <c r="G44" s="117">
        <v>0.31630000000000003</v>
      </c>
      <c r="H44" s="117">
        <v>0.31640000000000001</v>
      </c>
      <c r="I44" s="117">
        <v>0.31619999999999998</v>
      </c>
      <c r="J44" s="118">
        <v>0.22370000000000001</v>
      </c>
      <c r="K44" s="119">
        <v>0.33100000000000002</v>
      </c>
      <c r="L44" s="119">
        <v>0.25819999999999999</v>
      </c>
      <c r="M44" s="119">
        <v>0.28179999999999999</v>
      </c>
      <c r="N44" s="119">
        <v>0.4632</v>
      </c>
      <c r="O44" s="119">
        <v>0.46960000000000002</v>
      </c>
      <c r="P44" s="119">
        <v>0.44090000000000001</v>
      </c>
    </row>
    <row r="45" spans="1:16" ht="15" customHeight="1" x14ac:dyDescent="0.3">
      <c r="A45" s="115" t="s">
        <v>360</v>
      </c>
      <c r="B45" s="116">
        <v>2273.4499999999998</v>
      </c>
      <c r="C45" s="117">
        <v>0.3533</v>
      </c>
      <c r="D45" s="117">
        <v>0.30880000000000002</v>
      </c>
      <c r="E45" s="117">
        <v>0.29110000000000003</v>
      </c>
      <c r="F45" s="117">
        <v>0.31440000000000001</v>
      </c>
      <c r="G45" s="117">
        <v>0.33750000000000002</v>
      </c>
      <c r="H45" s="117">
        <v>0.33760000000000001</v>
      </c>
      <c r="I45" s="117">
        <v>0.33739999999999998</v>
      </c>
      <c r="J45" s="118">
        <v>0.2379</v>
      </c>
      <c r="K45" s="119">
        <v>0.3533</v>
      </c>
      <c r="L45" s="119">
        <v>0.27460000000000001</v>
      </c>
      <c r="M45" s="119">
        <v>0.29759999999999998</v>
      </c>
      <c r="N45" s="119">
        <v>0.49180000000000001</v>
      </c>
      <c r="O45" s="119">
        <v>0.50070000000000003</v>
      </c>
      <c r="P45" s="119">
        <v>0.46339999999999998</v>
      </c>
    </row>
    <row r="46" spans="1:16" ht="15" customHeight="1" x14ac:dyDescent="0.3">
      <c r="A46" s="115" t="s">
        <v>361</v>
      </c>
      <c r="B46" s="116">
        <v>2565.5749999999998</v>
      </c>
      <c r="C46" s="117">
        <v>0.38179999999999997</v>
      </c>
      <c r="D46" s="117">
        <v>0.33560000000000001</v>
      </c>
      <c r="E46" s="117">
        <v>0.31490000000000001</v>
      </c>
      <c r="F46" s="117">
        <v>0.34239999999999998</v>
      </c>
      <c r="G46" s="117">
        <v>0.36549999999999999</v>
      </c>
      <c r="H46" s="117">
        <v>0.36559999999999998</v>
      </c>
      <c r="I46" s="117">
        <v>0.3654</v>
      </c>
      <c r="J46" s="118">
        <v>0.25969999999999999</v>
      </c>
      <c r="K46" s="119">
        <v>0.38179999999999997</v>
      </c>
      <c r="L46" s="119">
        <v>0.29220000000000002</v>
      </c>
      <c r="M46" s="119">
        <v>0.32090000000000002</v>
      </c>
      <c r="N46" s="119">
        <v>0.52569999999999995</v>
      </c>
      <c r="O46" s="119">
        <v>0.53500000000000003</v>
      </c>
      <c r="P46" s="119">
        <v>0.49440000000000001</v>
      </c>
    </row>
    <row r="47" spans="1:16" ht="15" customHeight="1" x14ac:dyDescent="0.3">
      <c r="A47" s="115" t="s">
        <v>362</v>
      </c>
      <c r="B47" s="116">
        <v>2791.9</v>
      </c>
      <c r="C47" s="117">
        <v>0.41510000000000002</v>
      </c>
      <c r="D47" s="117">
        <v>0.37109999999999999</v>
      </c>
      <c r="E47" s="117">
        <v>0.34849999999999998</v>
      </c>
      <c r="F47" s="117">
        <v>0.37830000000000003</v>
      </c>
      <c r="G47" s="117">
        <v>0.4042</v>
      </c>
      <c r="H47" s="117">
        <v>0.40429999999999999</v>
      </c>
      <c r="I47" s="117">
        <v>0.40410000000000001</v>
      </c>
      <c r="J47" s="118">
        <v>0.28889999999999999</v>
      </c>
      <c r="K47" s="119">
        <v>0.41510000000000002</v>
      </c>
      <c r="L47" s="119">
        <v>0.31719999999999998</v>
      </c>
      <c r="M47" s="119">
        <v>0.34429999999999999</v>
      </c>
      <c r="N47" s="119">
        <v>0.56520000000000004</v>
      </c>
      <c r="O47" s="119">
        <v>0.57210000000000005</v>
      </c>
      <c r="P47" s="119">
        <v>0.53920000000000001</v>
      </c>
    </row>
    <row r="48" spans="1:16" ht="15" customHeight="1" x14ac:dyDescent="0.3">
      <c r="A48" s="115" t="s">
        <v>363</v>
      </c>
      <c r="B48" s="116">
        <v>3133.2249999999999</v>
      </c>
      <c r="C48" s="117">
        <v>0.45590000000000003</v>
      </c>
      <c r="D48" s="117">
        <v>0.41220000000000001</v>
      </c>
      <c r="E48" s="117">
        <v>0.38650000000000001</v>
      </c>
      <c r="F48" s="117">
        <v>0.42059999999999997</v>
      </c>
      <c r="G48" s="117">
        <v>0.44359999999999999</v>
      </c>
      <c r="H48" s="117">
        <v>0.44359999999999999</v>
      </c>
      <c r="I48" s="117">
        <v>0.44340000000000002</v>
      </c>
      <c r="J48" s="118">
        <v>0.32300000000000001</v>
      </c>
      <c r="K48" s="119">
        <v>0.45590000000000003</v>
      </c>
      <c r="L48" s="119">
        <v>0.34599999999999997</v>
      </c>
      <c r="M48" s="119">
        <v>0.37530000000000002</v>
      </c>
      <c r="N48" s="119">
        <v>0.61550000000000005</v>
      </c>
      <c r="O48" s="119">
        <v>0.62229999999999996</v>
      </c>
      <c r="P48" s="119">
        <v>0.58709999999999996</v>
      </c>
    </row>
    <row r="49" spans="1:16" ht="15" customHeight="1" x14ac:dyDescent="0.3">
      <c r="A49" s="115" t="s">
        <v>364</v>
      </c>
      <c r="B49" s="116">
        <v>3313.35</v>
      </c>
      <c r="C49" s="117">
        <v>0.48759999999999998</v>
      </c>
      <c r="D49" s="117">
        <v>0.44390000000000002</v>
      </c>
      <c r="E49" s="117">
        <v>0.42099999999999999</v>
      </c>
      <c r="F49" s="117">
        <v>0.45200000000000001</v>
      </c>
      <c r="G49" s="117">
        <v>0.47110000000000002</v>
      </c>
      <c r="H49" s="117">
        <v>0.47110000000000002</v>
      </c>
      <c r="I49" s="117">
        <v>0.47089999999999999</v>
      </c>
      <c r="J49" s="118">
        <v>0.35199999999999998</v>
      </c>
      <c r="K49" s="119">
        <v>0.48759999999999998</v>
      </c>
      <c r="L49" s="119">
        <v>0.36370000000000002</v>
      </c>
      <c r="M49" s="119">
        <v>0.39419999999999999</v>
      </c>
      <c r="N49" s="119">
        <v>0.66369999999999996</v>
      </c>
      <c r="O49" s="119">
        <v>0.67030000000000001</v>
      </c>
      <c r="P49" s="119">
        <v>0.62919999999999998</v>
      </c>
    </row>
    <row r="50" spans="1:16" ht="15" customHeight="1" x14ac:dyDescent="0.3">
      <c r="A50" s="115" t="s">
        <v>365</v>
      </c>
      <c r="B50" s="116">
        <v>3536</v>
      </c>
      <c r="C50" s="117">
        <v>0.50890000000000002</v>
      </c>
      <c r="D50" s="117">
        <v>0.4657</v>
      </c>
      <c r="E50" s="117">
        <v>0.44169999999999998</v>
      </c>
      <c r="F50" s="117">
        <v>0.47470000000000001</v>
      </c>
      <c r="G50" s="117">
        <v>0.49259999999999998</v>
      </c>
      <c r="H50" s="117">
        <v>0.49259999999999998</v>
      </c>
      <c r="I50" s="117">
        <v>0.4924</v>
      </c>
      <c r="J50" s="118">
        <v>0.37019999999999997</v>
      </c>
      <c r="K50" s="119">
        <v>0.50890000000000002</v>
      </c>
      <c r="L50" s="119">
        <v>0.37569999999999998</v>
      </c>
      <c r="M50" s="119">
        <v>0.40539999999999998</v>
      </c>
      <c r="N50" s="119">
        <v>0.70279999999999998</v>
      </c>
      <c r="O50" s="119">
        <v>0.71060000000000001</v>
      </c>
      <c r="P50" s="119">
        <v>0.65100000000000002</v>
      </c>
    </row>
    <row r="51" spans="1:16" ht="15" customHeight="1" x14ac:dyDescent="0.3">
      <c r="A51" s="115" t="s">
        <v>366</v>
      </c>
      <c r="B51" s="116">
        <v>3949.1750000000002</v>
      </c>
      <c r="C51" s="117">
        <v>0.52710000000000001</v>
      </c>
      <c r="D51" s="117">
        <v>0.48799999999999999</v>
      </c>
      <c r="E51" s="117">
        <v>0.46460000000000001</v>
      </c>
      <c r="F51" s="117">
        <v>0.49709999999999999</v>
      </c>
      <c r="G51" s="117">
        <v>0.51149999999999995</v>
      </c>
      <c r="H51" s="117">
        <v>0.51149999999999995</v>
      </c>
      <c r="I51" s="117">
        <v>0.51129999999999998</v>
      </c>
      <c r="J51" s="118">
        <v>0.38950000000000001</v>
      </c>
      <c r="K51" s="119">
        <v>0.52710000000000001</v>
      </c>
      <c r="L51" s="119">
        <v>0.38579999999999998</v>
      </c>
      <c r="M51" s="119">
        <v>0.42820000000000003</v>
      </c>
      <c r="N51" s="119">
        <v>0.73140000000000005</v>
      </c>
      <c r="O51" s="119">
        <v>0.74150000000000005</v>
      </c>
      <c r="P51" s="119">
        <v>0.66890000000000005</v>
      </c>
    </row>
    <row r="52" spans="1:16" ht="15" customHeight="1" x14ac:dyDescent="0.3">
      <c r="A52" s="115" t="s">
        <v>367</v>
      </c>
      <c r="B52" s="116">
        <v>4265.125</v>
      </c>
      <c r="C52" s="117">
        <v>0.54469999999999996</v>
      </c>
      <c r="D52" s="117">
        <v>0.50590000000000002</v>
      </c>
      <c r="E52" s="117">
        <v>0.48270000000000002</v>
      </c>
      <c r="F52" s="117">
        <v>0.51500000000000001</v>
      </c>
      <c r="G52" s="117">
        <v>0.52939999999999998</v>
      </c>
      <c r="H52" s="117">
        <v>0.52939999999999998</v>
      </c>
      <c r="I52" s="117">
        <v>0.52910000000000001</v>
      </c>
      <c r="J52" s="118">
        <v>0.40600000000000003</v>
      </c>
      <c r="K52" s="119">
        <v>0.54469999999999996</v>
      </c>
      <c r="L52" s="119">
        <v>0.40229999999999999</v>
      </c>
      <c r="M52" s="119">
        <v>0.44650000000000001</v>
      </c>
      <c r="N52" s="119">
        <v>0.73819999999999997</v>
      </c>
      <c r="O52" s="119">
        <v>0.74739999999999995</v>
      </c>
      <c r="P52" s="119">
        <v>0.68379999999999996</v>
      </c>
    </row>
    <row r="53" spans="1:16" ht="15" customHeight="1" x14ac:dyDescent="0.3">
      <c r="A53" s="115" t="s">
        <v>368</v>
      </c>
      <c r="B53" s="116">
        <v>4526.25</v>
      </c>
      <c r="C53" s="117">
        <v>0.55689999999999995</v>
      </c>
      <c r="D53" s="117">
        <v>0.51649999999999996</v>
      </c>
      <c r="E53" s="117">
        <v>0.49349999999999999</v>
      </c>
      <c r="F53" s="117">
        <v>0.52580000000000005</v>
      </c>
      <c r="G53" s="117">
        <v>0.54320000000000002</v>
      </c>
      <c r="H53" s="117">
        <v>0.54320000000000002</v>
      </c>
      <c r="I53" s="117">
        <v>0.54290000000000005</v>
      </c>
      <c r="J53" s="118">
        <v>0.42059999999999997</v>
      </c>
      <c r="K53" s="119">
        <v>0.55689999999999995</v>
      </c>
      <c r="L53" s="119">
        <v>0.40720000000000001</v>
      </c>
      <c r="M53" s="119">
        <v>0.44640000000000002</v>
      </c>
      <c r="N53" s="119">
        <v>0.73299999999999998</v>
      </c>
      <c r="O53" s="119">
        <v>0.7389</v>
      </c>
      <c r="P53" s="119">
        <v>0.69210000000000005</v>
      </c>
    </row>
    <row r="54" spans="1:16" ht="15" customHeight="1" x14ac:dyDescent="0.3">
      <c r="A54" s="115" t="s">
        <v>369</v>
      </c>
      <c r="B54" s="116">
        <v>4767.6499999999996</v>
      </c>
      <c r="C54" s="117">
        <v>0.56940000000000002</v>
      </c>
      <c r="D54" s="117">
        <v>0.53139999999999998</v>
      </c>
      <c r="E54" s="117">
        <v>0.50080000000000002</v>
      </c>
      <c r="F54" s="117">
        <v>0.5444</v>
      </c>
      <c r="G54" s="117">
        <v>0.55710000000000004</v>
      </c>
      <c r="H54" s="117">
        <v>0.55720000000000003</v>
      </c>
      <c r="I54" s="117">
        <v>0.55689999999999995</v>
      </c>
      <c r="J54" s="118">
        <v>0.44209999999999999</v>
      </c>
      <c r="K54" s="119">
        <v>0.56940000000000002</v>
      </c>
      <c r="L54" s="119">
        <v>0.4088</v>
      </c>
      <c r="M54" s="119">
        <v>0.45600000000000002</v>
      </c>
      <c r="N54" s="119">
        <v>0.7258</v>
      </c>
      <c r="O54" s="119">
        <v>0.72950000000000004</v>
      </c>
      <c r="P54" s="119">
        <v>0.7016</v>
      </c>
    </row>
    <row r="55" spans="1:16" ht="15" customHeight="1" x14ac:dyDescent="0.3">
      <c r="A55" s="115" t="s">
        <v>370</v>
      </c>
      <c r="B55" s="116">
        <v>5138.55</v>
      </c>
      <c r="C55" s="117">
        <v>0.58779999999999999</v>
      </c>
      <c r="D55" s="117">
        <v>0.54969999999999997</v>
      </c>
      <c r="E55" s="117">
        <v>0.51339999999999997</v>
      </c>
      <c r="F55" s="117">
        <v>0.56459999999999999</v>
      </c>
      <c r="G55" s="117">
        <v>0.57830000000000004</v>
      </c>
      <c r="H55" s="117">
        <v>0.57840000000000003</v>
      </c>
      <c r="I55" s="117">
        <v>0.57789999999999997</v>
      </c>
      <c r="J55" s="118">
        <v>0.45900000000000002</v>
      </c>
      <c r="K55" s="119">
        <v>0.58779999999999999</v>
      </c>
      <c r="L55" s="119">
        <v>0.42170000000000002</v>
      </c>
      <c r="M55" s="119">
        <v>0.47370000000000001</v>
      </c>
      <c r="N55" s="119">
        <v>0.72719999999999996</v>
      </c>
      <c r="O55" s="119">
        <v>0.72819999999999996</v>
      </c>
      <c r="P55" s="119">
        <v>0.72160000000000002</v>
      </c>
    </row>
    <row r="56" spans="1:16" ht="15" customHeight="1" x14ac:dyDescent="0.3">
      <c r="A56" s="115" t="s">
        <v>371</v>
      </c>
      <c r="B56" s="116">
        <v>5554.6750000000002</v>
      </c>
      <c r="C56" s="117">
        <v>0.61160000000000003</v>
      </c>
      <c r="D56" s="117">
        <v>0.57140000000000002</v>
      </c>
      <c r="E56" s="117">
        <v>0.53320000000000001</v>
      </c>
      <c r="F56" s="117">
        <v>0.58660000000000001</v>
      </c>
      <c r="G56" s="117">
        <v>0.60399999999999998</v>
      </c>
      <c r="H56" s="117">
        <v>0.60409999999999997</v>
      </c>
      <c r="I56" s="117">
        <v>0.60309999999999997</v>
      </c>
      <c r="J56" s="118">
        <v>0.47820000000000001</v>
      </c>
      <c r="K56" s="119">
        <v>0.61160000000000003</v>
      </c>
      <c r="L56" s="119">
        <v>0.43240000000000001</v>
      </c>
      <c r="M56" s="119">
        <v>0.48180000000000001</v>
      </c>
      <c r="N56" s="119">
        <v>0.74370000000000003</v>
      </c>
      <c r="O56" s="119">
        <v>0.74339999999999995</v>
      </c>
      <c r="P56" s="119">
        <v>0.74550000000000005</v>
      </c>
    </row>
    <row r="57" spans="1:16" ht="15" customHeight="1" x14ac:dyDescent="0.3">
      <c r="A57" s="115" t="s">
        <v>372</v>
      </c>
      <c r="B57" s="116">
        <v>5898.75</v>
      </c>
      <c r="C57" s="117">
        <v>0.63400000000000001</v>
      </c>
      <c r="D57" s="117">
        <v>0.58799999999999997</v>
      </c>
      <c r="E57" s="117">
        <v>0.55149999999999999</v>
      </c>
      <c r="F57" s="117">
        <v>0.60040000000000004</v>
      </c>
      <c r="G57" s="117">
        <v>0.62860000000000005</v>
      </c>
      <c r="H57" s="117">
        <v>0.62880000000000003</v>
      </c>
      <c r="I57" s="117">
        <v>0.62729999999999997</v>
      </c>
      <c r="J57" s="118">
        <v>0.50139999999999996</v>
      </c>
      <c r="K57" s="119">
        <v>0.63400000000000001</v>
      </c>
      <c r="L57" s="119">
        <v>0.44419999999999998</v>
      </c>
      <c r="M57" s="119">
        <v>0.4834</v>
      </c>
      <c r="N57" s="119">
        <v>0.75700000000000001</v>
      </c>
      <c r="O57" s="119">
        <v>0.75570000000000004</v>
      </c>
      <c r="P57" s="119">
        <v>0.76459999999999995</v>
      </c>
    </row>
    <row r="58" spans="1:16" ht="15" customHeight="1" x14ac:dyDescent="0.3">
      <c r="A58" s="115" t="s">
        <v>373</v>
      </c>
      <c r="B58" s="116">
        <v>6093.1750000000002</v>
      </c>
      <c r="C58" s="117">
        <v>0.65659999999999996</v>
      </c>
      <c r="D58" s="117">
        <v>0.61429999999999996</v>
      </c>
      <c r="E58" s="117">
        <v>0.57879999999999998</v>
      </c>
      <c r="F58" s="117">
        <v>0.62429999999999997</v>
      </c>
      <c r="G58" s="117">
        <v>0.65359999999999996</v>
      </c>
      <c r="H58" s="117">
        <v>0.65380000000000005</v>
      </c>
      <c r="I58" s="117">
        <v>0.65200000000000002</v>
      </c>
      <c r="J58" s="118">
        <v>0.52239999999999998</v>
      </c>
      <c r="K58" s="119">
        <v>0.65659999999999996</v>
      </c>
      <c r="L58" s="119">
        <v>0.47089999999999999</v>
      </c>
      <c r="M58" s="119">
        <v>0.50839999999999996</v>
      </c>
      <c r="N58" s="119">
        <v>0.77490000000000003</v>
      </c>
      <c r="O58" s="119">
        <v>0.7732</v>
      </c>
      <c r="P58" s="119">
        <v>0.78420000000000001</v>
      </c>
    </row>
    <row r="59" spans="1:16" ht="15" customHeight="1" x14ac:dyDescent="0.3">
      <c r="A59" s="115" t="s">
        <v>374</v>
      </c>
      <c r="B59" s="116">
        <v>6416.25</v>
      </c>
      <c r="C59" s="117">
        <v>0.67300000000000004</v>
      </c>
      <c r="D59" s="117">
        <v>0.63929999999999998</v>
      </c>
      <c r="E59" s="117">
        <v>0.58799999999999997</v>
      </c>
      <c r="F59" s="117">
        <v>0.65500000000000003</v>
      </c>
      <c r="G59" s="117">
        <v>0.67069999999999996</v>
      </c>
      <c r="H59" s="117">
        <v>0.67100000000000004</v>
      </c>
      <c r="I59" s="117">
        <v>0.66890000000000005</v>
      </c>
      <c r="J59" s="118">
        <v>0.53779999999999994</v>
      </c>
      <c r="K59" s="119">
        <v>0.67300000000000004</v>
      </c>
      <c r="L59" s="119">
        <v>0.48759999999999998</v>
      </c>
      <c r="M59" s="119">
        <v>0.55320000000000003</v>
      </c>
      <c r="N59" s="119">
        <v>0.78680000000000005</v>
      </c>
      <c r="O59" s="119">
        <v>0.78590000000000004</v>
      </c>
      <c r="P59" s="119">
        <v>0.79069999999999996</v>
      </c>
    </row>
    <row r="60" spans="1:16" ht="15" customHeight="1" x14ac:dyDescent="0.3">
      <c r="A60" s="115" t="s">
        <v>375</v>
      </c>
      <c r="B60" s="116">
        <v>6775.3249999999998</v>
      </c>
      <c r="C60" s="117">
        <v>0.68879999999999997</v>
      </c>
      <c r="D60" s="117">
        <v>0.65820000000000001</v>
      </c>
      <c r="E60" s="117">
        <v>0.59389999999999998</v>
      </c>
      <c r="F60" s="117">
        <v>0.67730000000000001</v>
      </c>
      <c r="G60" s="117">
        <v>0.68789999999999996</v>
      </c>
      <c r="H60" s="117">
        <v>0.68840000000000001</v>
      </c>
      <c r="I60" s="117">
        <v>0.68559999999999999</v>
      </c>
      <c r="J60" s="118">
        <v>0.55459999999999998</v>
      </c>
      <c r="K60" s="119">
        <v>0.68879999999999997</v>
      </c>
      <c r="L60" s="119">
        <v>0.51300000000000001</v>
      </c>
      <c r="M60" s="119">
        <v>0.59599999999999997</v>
      </c>
      <c r="N60" s="119">
        <v>0.80569999999999997</v>
      </c>
      <c r="O60" s="119">
        <v>0.80630000000000002</v>
      </c>
      <c r="P60" s="119">
        <v>0.80349999999999999</v>
      </c>
    </row>
    <row r="61" spans="1:16" ht="15" customHeight="1" x14ac:dyDescent="0.3">
      <c r="A61" s="115" t="s">
        <v>376</v>
      </c>
      <c r="B61" s="116">
        <v>7176.85</v>
      </c>
      <c r="C61" s="117">
        <v>0.70379999999999998</v>
      </c>
      <c r="D61" s="117">
        <v>0.66979999999999995</v>
      </c>
      <c r="E61" s="117">
        <v>0.59950000000000003</v>
      </c>
      <c r="F61" s="117">
        <v>0.68910000000000005</v>
      </c>
      <c r="G61" s="117">
        <v>0.70230000000000004</v>
      </c>
      <c r="H61" s="117">
        <v>0.70289999999999997</v>
      </c>
      <c r="I61" s="117">
        <v>0.69920000000000004</v>
      </c>
      <c r="J61" s="118">
        <v>0.56889999999999996</v>
      </c>
      <c r="K61" s="119">
        <v>0.70379999999999998</v>
      </c>
      <c r="L61" s="119">
        <v>0.53610000000000002</v>
      </c>
      <c r="M61" s="119">
        <v>0.60240000000000005</v>
      </c>
      <c r="N61" s="119">
        <v>0.82499999999999996</v>
      </c>
      <c r="O61" s="119">
        <v>0.82699999999999996</v>
      </c>
      <c r="P61" s="119">
        <v>0.81740000000000002</v>
      </c>
    </row>
    <row r="62" spans="1:16" ht="15" customHeight="1" x14ac:dyDescent="0.3">
      <c r="A62" s="115" t="s">
        <v>377</v>
      </c>
      <c r="B62" s="116">
        <v>7560.4250000000002</v>
      </c>
      <c r="C62" s="117">
        <v>0.71879999999999999</v>
      </c>
      <c r="D62" s="117">
        <v>0.68969999999999998</v>
      </c>
      <c r="E62" s="117">
        <v>0.61109999999999998</v>
      </c>
      <c r="F62" s="117">
        <v>0.7097</v>
      </c>
      <c r="G62" s="117">
        <v>0.71740000000000004</v>
      </c>
      <c r="H62" s="117">
        <v>0.71809999999999996</v>
      </c>
      <c r="I62" s="117">
        <v>0.71430000000000005</v>
      </c>
      <c r="J62" s="118">
        <v>0.58840000000000003</v>
      </c>
      <c r="K62" s="119">
        <v>0.71879999999999999</v>
      </c>
      <c r="L62" s="119">
        <v>0.55310000000000004</v>
      </c>
      <c r="M62" s="119">
        <v>0.64290000000000003</v>
      </c>
      <c r="N62" s="119">
        <v>0.84599999999999997</v>
      </c>
      <c r="O62" s="119">
        <v>0.84789999999999999</v>
      </c>
      <c r="P62" s="119">
        <v>0.84040000000000004</v>
      </c>
    </row>
    <row r="63" spans="1:16" ht="15" customHeight="1" x14ac:dyDescent="0.3">
      <c r="A63" s="115" t="s">
        <v>378</v>
      </c>
      <c r="B63" s="116">
        <v>7951.3249999999998</v>
      </c>
      <c r="C63" s="117">
        <v>0.73229999999999995</v>
      </c>
      <c r="D63" s="117">
        <v>0.70420000000000005</v>
      </c>
      <c r="E63" s="117">
        <v>0.62429999999999997</v>
      </c>
      <c r="F63" s="117">
        <v>0.72319999999999995</v>
      </c>
      <c r="G63" s="117">
        <v>0.73199999999999998</v>
      </c>
      <c r="H63" s="117">
        <v>0.73260000000000003</v>
      </c>
      <c r="I63" s="117">
        <v>0.7288</v>
      </c>
      <c r="J63" s="118">
        <v>0.60560000000000003</v>
      </c>
      <c r="K63" s="119">
        <v>0.73229999999999995</v>
      </c>
      <c r="L63" s="119">
        <v>0.57940000000000003</v>
      </c>
      <c r="M63" s="119">
        <v>0.66220000000000001</v>
      </c>
      <c r="N63" s="119">
        <v>0.85670000000000002</v>
      </c>
      <c r="O63" s="119">
        <v>0.86029999999999995</v>
      </c>
      <c r="P63" s="119">
        <v>0.84719999999999995</v>
      </c>
    </row>
    <row r="64" spans="1:16" ht="15" customHeight="1" x14ac:dyDescent="0.3">
      <c r="A64" s="115" t="s">
        <v>379</v>
      </c>
      <c r="B64" s="116">
        <v>8451.0249999999996</v>
      </c>
      <c r="C64" s="117">
        <v>0.74529999999999996</v>
      </c>
      <c r="D64" s="117">
        <v>0.71899999999999997</v>
      </c>
      <c r="E64" s="117">
        <v>0.63400000000000001</v>
      </c>
      <c r="F64" s="117">
        <v>0.73919999999999997</v>
      </c>
      <c r="G64" s="117">
        <v>0.74680000000000002</v>
      </c>
      <c r="H64" s="117">
        <v>0.74739999999999995</v>
      </c>
      <c r="I64" s="117">
        <v>0.74350000000000005</v>
      </c>
      <c r="J64" s="118">
        <v>0.61729999999999996</v>
      </c>
      <c r="K64" s="119">
        <v>0.74529999999999996</v>
      </c>
      <c r="L64" s="119">
        <v>0.59370000000000001</v>
      </c>
      <c r="M64" s="119">
        <v>0.67710000000000004</v>
      </c>
      <c r="N64" s="119">
        <v>0.85499999999999998</v>
      </c>
      <c r="O64" s="119">
        <v>0.85719999999999996</v>
      </c>
      <c r="P64" s="119">
        <v>0.84919999999999995</v>
      </c>
    </row>
    <row r="65" spans="1:16" ht="15" customHeight="1" x14ac:dyDescent="0.3">
      <c r="A65" s="115" t="s">
        <v>380</v>
      </c>
      <c r="B65" s="116">
        <v>8930.7999999999993</v>
      </c>
      <c r="C65" s="117">
        <v>0.75460000000000005</v>
      </c>
      <c r="D65" s="117">
        <v>0.72499999999999998</v>
      </c>
      <c r="E65" s="117">
        <v>0.64600000000000002</v>
      </c>
      <c r="F65" s="117">
        <v>0.74260000000000004</v>
      </c>
      <c r="G65" s="117">
        <v>0.75380000000000003</v>
      </c>
      <c r="H65" s="117">
        <v>0.75429999999999997</v>
      </c>
      <c r="I65" s="117">
        <v>0.75149999999999995</v>
      </c>
      <c r="J65" s="118">
        <v>0.62509999999999999</v>
      </c>
      <c r="K65" s="119">
        <v>0.75460000000000005</v>
      </c>
      <c r="L65" s="119">
        <v>0.60599999999999998</v>
      </c>
      <c r="M65" s="119">
        <v>0.66290000000000004</v>
      </c>
      <c r="N65" s="119">
        <v>0.85570000000000002</v>
      </c>
      <c r="O65" s="119">
        <v>0.85719999999999996</v>
      </c>
      <c r="P65" s="119">
        <v>0.85050000000000003</v>
      </c>
    </row>
    <row r="66" spans="1:16" ht="15" customHeight="1" x14ac:dyDescent="0.3">
      <c r="A66" s="115" t="s">
        <v>381</v>
      </c>
      <c r="B66" s="116">
        <v>9479.35</v>
      </c>
      <c r="C66" s="117">
        <v>0.76429999999999998</v>
      </c>
      <c r="D66" s="117">
        <v>0.7339</v>
      </c>
      <c r="E66" s="117">
        <v>0.65890000000000004</v>
      </c>
      <c r="F66" s="117">
        <v>0.75039999999999996</v>
      </c>
      <c r="G66" s="117">
        <v>0.76280000000000003</v>
      </c>
      <c r="H66" s="117">
        <v>0.76319999999999999</v>
      </c>
      <c r="I66" s="117">
        <v>0.76080000000000003</v>
      </c>
      <c r="J66" s="118">
        <v>0.64029999999999998</v>
      </c>
      <c r="K66" s="119">
        <v>0.76429999999999998</v>
      </c>
      <c r="L66" s="119">
        <v>0.62450000000000006</v>
      </c>
      <c r="M66" s="119">
        <v>0.68179999999999996</v>
      </c>
      <c r="N66" s="119">
        <v>0.86429999999999996</v>
      </c>
      <c r="O66" s="119">
        <v>0.86750000000000005</v>
      </c>
      <c r="P66" s="119">
        <v>0.85619999999999996</v>
      </c>
    </row>
    <row r="67" spans="1:16" ht="15" customHeight="1" x14ac:dyDescent="0.3">
      <c r="A67" s="115" t="s">
        <v>382</v>
      </c>
      <c r="B67" s="116">
        <v>10117.450000000001</v>
      </c>
      <c r="C67" s="117">
        <v>0.78</v>
      </c>
      <c r="D67" s="117">
        <v>0.75249999999999995</v>
      </c>
      <c r="E67" s="117">
        <v>0.68210000000000004</v>
      </c>
      <c r="F67" s="117">
        <v>0.7681</v>
      </c>
      <c r="G67" s="117">
        <v>0.78069999999999995</v>
      </c>
      <c r="H67" s="117">
        <v>0.78120000000000001</v>
      </c>
      <c r="I67" s="117">
        <v>0.77839999999999998</v>
      </c>
      <c r="J67" s="118">
        <v>0.66459999999999997</v>
      </c>
      <c r="K67" s="119">
        <v>0.78</v>
      </c>
      <c r="L67" s="119">
        <v>0.65680000000000005</v>
      </c>
      <c r="M67" s="119">
        <v>0.7077</v>
      </c>
      <c r="N67" s="119">
        <v>0.87649999999999995</v>
      </c>
      <c r="O67" s="119">
        <v>0.87819999999999998</v>
      </c>
      <c r="P67" s="119">
        <v>0.87280000000000002</v>
      </c>
    </row>
    <row r="68" spans="1:16" ht="15" customHeight="1" x14ac:dyDescent="0.3">
      <c r="A68" s="115" t="s">
        <v>383</v>
      </c>
      <c r="B68" s="116">
        <v>10526.5</v>
      </c>
      <c r="C68" s="117">
        <v>0.7984</v>
      </c>
      <c r="D68" s="117">
        <v>0.7722</v>
      </c>
      <c r="E68" s="117">
        <v>0.70540000000000003</v>
      </c>
      <c r="F68" s="117">
        <v>0.78669999999999995</v>
      </c>
      <c r="G68" s="117">
        <v>0.79810000000000003</v>
      </c>
      <c r="H68" s="117">
        <v>0.79849999999999999</v>
      </c>
      <c r="I68" s="117">
        <v>0.79600000000000004</v>
      </c>
      <c r="J68" s="118">
        <v>0.68589999999999995</v>
      </c>
      <c r="K68" s="119">
        <v>0.7984</v>
      </c>
      <c r="L68" s="119">
        <v>0.6714</v>
      </c>
      <c r="M68" s="119">
        <v>0.73019999999999996</v>
      </c>
      <c r="N68" s="119">
        <v>0.88070000000000004</v>
      </c>
      <c r="O68" s="119">
        <v>0.88</v>
      </c>
      <c r="P68" s="119">
        <v>0.8821</v>
      </c>
    </row>
    <row r="69" spans="1:16" ht="15" customHeight="1" x14ac:dyDescent="0.3">
      <c r="A69" s="115" t="s">
        <v>384</v>
      </c>
      <c r="B69" s="116">
        <v>10833.65</v>
      </c>
      <c r="C69" s="117">
        <v>0.81120000000000003</v>
      </c>
      <c r="D69" s="117">
        <v>0.78410000000000002</v>
      </c>
      <c r="E69" s="117">
        <v>0.72840000000000005</v>
      </c>
      <c r="F69" s="117">
        <v>0.79690000000000005</v>
      </c>
      <c r="G69" s="117">
        <v>0.80730000000000002</v>
      </c>
      <c r="H69" s="117">
        <v>0.80779999999999996</v>
      </c>
      <c r="I69" s="117">
        <v>0.8054</v>
      </c>
      <c r="J69" s="118">
        <v>0.6996</v>
      </c>
      <c r="K69" s="119">
        <v>0.81120000000000003</v>
      </c>
      <c r="L69" s="119">
        <v>0.70920000000000005</v>
      </c>
      <c r="M69" s="119">
        <v>0.75619999999999998</v>
      </c>
      <c r="N69" s="119">
        <v>0.87619999999999998</v>
      </c>
      <c r="O69" s="119">
        <v>0.87390000000000001</v>
      </c>
      <c r="P69" s="119">
        <v>0.88139999999999996</v>
      </c>
    </row>
    <row r="70" spans="1:16" ht="15" customHeight="1" x14ac:dyDescent="0.3">
      <c r="A70" s="115" t="s">
        <v>385</v>
      </c>
      <c r="B70" s="116">
        <v>11283.8</v>
      </c>
      <c r="C70" s="117">
        <v>0.82599999999999996</v>
      </c>
      <c r="D70" s="117">
        <v>0.80640000000000001</v>
      </c>
      <c r="E70" s="117">
        <v>0.77549999999999997</v>
      </c>
      <c r="F70" s="117">
        <v>0.81389999999999996</v>
      </c>
      <c r="G70" s="117">
        <v>0.82320000000000004</v>
      </c>
      <c r="H70" s="117">
        <v>0.82369999999999999</v>
      </c>
      <c r="I70" s="117">
        <v>0.82130000000000003</v>
      </c>
      <c r="J70" s="118">
        <v>0.71950000000000003</v>
      </c>
      <c r="K70" s="119">
        <v>0.82599999999999996</v>
      </c>
      <c r="L70" s="119">
        <v>0.74760000000000004</v>
      </c>
      <c r="M70" s="119">
        <v>0.78849999999999998</v>
      </c>
      <c r="N70" s="119">
        <v>0.8831</v>
      </c>
      <c r="O70" s="119">
        <v>0.88219999999999998</v>
      </c>
      <c r="P70" s="119">
        <v>0.88539999999999996</v>
      </c>
    </row>
    <row r="71" spans="1:16" ht="15" customHeight="1" x14ac:dyDescent="0.3">
      <c r="A71" s="115" t="s">
        <v>386</v>
      </c>
      <c r="B71" s="116">
        <v>12025.45</v>
      </c>
      <c r="C71" s="117">
        <v>0.8458</v>
      </c>
      <c r="D71" s="117">
        <v>0.82740000000000002</v>
      </c>
      <c r="E71" s="117">
        <v>0.80469999999999997</v>
      </c>
      <c r="F71" s="117">
        <v>0.83320000000000005</v>
      </c>
      <c r="G71" s="117">
        <v>0.84150000000000003</v>
      </c>
      <c r="H71" s="117">
        <v>0.84189999999999998</v>
      </c>
      <c r="I71" s="117">
        <v>0.83989999999999998</v>
      </c>
      <c r="J71" s="118">
        <v>0.74629999999999996</v>
      </c>
      <c r="K71" s="119">
        <v>0.8458</v>
      </c>
      <c r="L71" s="119">
        <v>0.78369999999999995</v>
      </c>
      <c r="M71" s="119">
        <v>0.81459999999999999</v>
      </c>
      <c r="N71" s="119">
        <v>0.89500000000000002</v>
      </c>
      <c r="O71" s="119">
        <v>0.89429999999999998</v>
      </c>
      <c r="P71" s="119">
        <v>0.89710000000000001</v>
      </c>
    </row>
    <row r="72" spans="1:16" ht="15" customHeight="1" x14ac:dyDescent="0.3">
      <c r="A72" s="115" t="s">
        <v>387</v>
      </c>
      <c r="B72" s="116">
        <v>12834.15</v>
      </c>
      <c r="C72" s="117">
        <v>0.87160000000000004</v>
      </c>
      <c r="D72" s="117">
        <v>0.85580000000000001</v>
      </c>
      <c r="E72" s="117">
        <v>0.84309999999999996</v>
      </c>
      <c r="F72" s="117">
        <v>0.85909999999999997</v>
      </c>
      <c r="G72" s="117">
        <v>0.86519999999999997</v>
      </c>
      <c r="H72" s="117">
        <v>0.86539999999999995</v>
      </c>
      <c r="I72" s="117">
        <v>0.86399999999999999</v>
      </c>
      <c r="J72" s="118">
        <v>0.79</v>
      </c>
      <c r="K72" s="119">
        <v>0.87160000000000004</v>
      </c>
      <c r="L72" s="119">
        <v>0.82030000000000003</v>
      </c>
      <c r="M72" s="119">
        <v>0.84370000000000001</v>
      </c>
      <c r="N72" s="119">
        <v>0.91169999999999995</v>
      </c>
      <c r="O72" s="119">
        <v>0.91080000000000005</v>
      </c>
      <c r="P72" s="119">
        <v>0.91469999999999996</v>
      </c>
    </row>
    <row r="73" spans="1:16" ht="15" customHeight="1" x14ac:dyDescent="0.3">
      <c r="A73" s="115" t="s">
        <v>388</v>
      </c>
      <c r="B73" s="116">
        <v>13638.375</v>
      </c>
      <c r="C73" s="117">
        <v>0.89949999999999997</v>
      </c>
      <c r="D73" s="117">
        <v>0.88539999999999996</v>
      </c>
      <c r="E73" s="117">
        <v>0.87919999999999998</v>
      </c>
      <c r="F73" s="117">
        <v>0.88700000000000001</v>
      </c>
      <c r="G73" s="117">
        <v>0.89149999999999996</v>
      </c>
      <c r="H73" s="117">
        <v>0.89159999999999995</v>
      </c>
      <c r="I73" s="117">
        <v>0.89059999999999995</v>
      </c>
      <c r="J73" s="118">
        <v>0.8306</v>
      </c>
      <c r="K73" s="119">
        <v>0.89949999999999997</v>
      </c>
      <c r="L73" s="119">
        <v>0.85040000000000004</v>
      </c>
      <c r="M73" s="119">
        <v>0.87109999999999999</v>
      </c>
      <c r="N73" s="119">
        <v>0.92659999999999998</v>
      </c>
      <c r="O73" s="119">
        <v>0.9264</v>
      </c>
      <c r="P73" s="119">
        <v>0.9274</v>
      </c>
    </row>
    <row r="74" spans="1:16" ht="15" customHeight="1" x14ac:dyDescent="0.3">
      <c r="A74" s="115" t="s">
        <v>389</v>
      </c>
      <c r="B74" s="116">
        <v>14290.8</v>
      </c>
      <c r="C74" s="117">
        <v>0.92400000000000004</v>
      </c>
      <c r="D74" s="117">
        <v>0.90990000000000004</v>
      </c>
      <c r="E74" s="117">
        <v>0.90810000000000002</v>
      </c>
      <c r="F74" s="117">
        <v>0.9103</v>
      </c>
      <c r="G74" s="117">
        <v>0.91090000000000004</v>
      </c>
      <c r="H74" s="117">
        <v>0.91090000000000004</v>
      </c>
      <c r="I74" s="117">
        <v>0.91049999999999998</v>
      </c>
      <c r="J74" s="118">
        <v>0.87549999999999994</v>
      </c>
      <c r="K74" s="119">
        <v>0.92400000000000004</v>
      </c>
      <c r="L74" s="119">
        <v>0.88119999999999998</v>
      </c>
      <c r="M74" s="119">
        <v>0.90329999999999999</v>
      </c>
      <c r="N74" s="119">
        <v>0.93959999999999999</v>
      </c>
      <c r="O74" s="119">
        <v>0.94010000000000005</v>
      </c>
      <c r="P74" s="119">
        <v>0.93810000000000004</v>
      </c>
    </row>
    <row r="75" spans="1:16" ht="15" customHeight="1" x14ac:dyDescent="0.3">
      <c r="A75" s="115" t="s">
        <v>390</v>
      </c>
      <c r="B75" s="116">
        <v>14743.325000000001</v>
      </c>
      <c r="C75" s="117">
        <v>0.94310000000000005</v>
      </c>
      <c r="D75" s="117">
        <v>0.94140000000000001</v>
      </c>
      <c r="E75" s="117">
        <v>0.94310000000000005</v>
      </c>
      <c r="F75" s="117">
        <v>0.94089999999999996</v>
      </c>
      <c r="G75" s="117">
        <v>0.94279999999999997</v>
      </c>
      <c r="H75" s="117">
        <v>0.94279999999999997</v>
      </c>
      <c r="I75" s="117">
        <v>0.94259999999999999</v>
      </c>
      <c r="J75" s="118">
        <v>0.91879999999999995</v>
      </c>
      <c r="K75" s="119">
        <v>0.94310000000000005</v>
      </c>
      <c r="L75" s="119">
        <v>0.90969999999999995</v>
      </c>
      <c r="M75" s="119">
        <v>0.92549999999999999</v>
      </c>
      <c r="N75" s="119">
        <v>0.95689999999999997</v>
      </c>
      <c r="O75" s="119">
        <v>0.95709999999999995</v>
      </c>
      <c r="P75" s="119">
        <v>0.95599999999999996</v>
      </c>
    </row>
    <row r="76" spans="1:16" ht="15" customHeight="1" x14ac:dyDescent="0.3">
      <c r="A76" s="115" t="s">
        <v>391</v>
      </c>
      <c r="B76" s="116">
        <v>14431.8</v>
      </c>
      <c r="C76" s="117">
        <v>0.95399999999999996</v>
      </c>
      <c r="D76" s="117">
        <v>0.94130000000000003</v>
      </c>
      <c r="E76" s="117">
        <v>0.94120000000000004</v>
      </c>
      <c r="F76" s="117">
        <v>0.94140000000000001</v>
      </c>
      <c r="G76" s="117">
        <v>0.94199999999999995</v>
      </c>
      <c r="H76" s="117">
        <v>0.94199999999999995</v>
      </c>
      <c r="I76" s="117">
        <v>0.94210000000000005</v>
      </c>
      <c r="J76" s="118">
        <v>0.93230000000000002</v>
      </c>
      <c r="K76" s="119">
        <v>0.95399999999999996</v>
      </c>
      <c r="L76" s="119">
        <v>0.9284</v>
      </c>
      <c r="M76" s="119">
        <v>0.93430000000000002</v>
      </c>
      <c r="N76" s="119">
        <v>0.96430000000000005</v>
      </c>
      <c r="O76" s="119">
        <v>0.96550000000000002</v>
      </c>
      <c r="P76" s="119">
        <v>0.96079999999999999</v>
      </c>
    </row>
    <row r="77" spans="1:16" ht="15" customHeight="1" x14ac:dyDescent="0.3">
      <c r="A77" s="115" t="s">
        <v>392</v>
      </c>
      <c r="B77" s="116">
        <v>14838.85</v>
      </c>
      <c r="C77" s="117">
        <v>0.96220000000000006</v>
      </c>
      <c r="D77" s="117">
        <v>0.95809999999999995</v>
      </c>
      <c r="E77" s="117">
        <v>0.95830000000000004</v>
      </c>
      <c r="F77" s="117">
        <v>0.95809999999999995</v>
      </c>
      <c r="G77" s="117">
        <v>0.95830000000000004</v>
      </c>
      <c r="H77" s="117">
        <v>0.95830000000000004</v>
      </c>
      <c r="I77" s="117">
        <v>0.95809999999999995</v>
      </c>
      <c r="J77" s="118">
        <v>0.94730000000000003</v>
      </c>
      <c r="K77" s="119">
        <v>0.96220000000000006</v>
      </c>
      <c r="L77" s="119">
        <v>0.95509999999999995</v>
      </c>
      <c r="M77" s="119">
        <v>0.96330000000000005</v>
      </c>
      <c r="N77" s="119">
        <v>0.9698</v>
      </c>
      <c r="O77" s="119">
        <v>0.96970000000000001</v>
      </c>
      <c r="P77" s="119">
        <v>0.97030000000000005</v>
      </c>
    </row>
    <row r="78" spans="1:16" ht="15" customHeight="1" x14ac:dyDescent="0.3">
      <c r="A78" s="115" t="s">
        <v>393</v>
      </c>
      <c r="B78" s="116">
        <v>15403.674999999999</v>
      </c>
      <c r="C78" s="117">
        <v>0.98140000000000005</v>
      </c>
      <c r="D78" s="117">
        <v>0.98050000000000004</v>
      </c>
      <c r="E78" s="117">
        <v>0.98640000000000005</v>
      </c>
      <c r="F78" s="117">
        <v>0.97909999999999997</v>
      </c>
      <c r="G78" s="117">
        <v>0.97909999999999997</v>
      </c>
      <c r="H78" s="117">
        <v>0.97909999999999997</v>
      </c>
      <c r="I78" s="117">
        <v>0.97889999999999999</v>
      </c>
      <c r="J78" s="118">
        <v>0.97399999999999998</v>
      </c>
      <c r="K78" s="119">
        <v>0.98140000000000005</v>
      </c>
      <c r="L78" s="119">
        <v>0.98880000000000001</v>
      </c>
      <c r="M78" s="119">
        <v>0.9869</v>
      </c>
      <c r="N78" s="119">
        <v>0.98950000000000005</v>
      </c>
      <c r="O78" s="119">
        <v>0.98870000000000002</v>
      </c>
      <c r="P78" s="119">
        <v>0.99170000000000003</v>
      </c>
    </row>
    <row r="79" spans="1:16" ht="15" customHeight="1" x14ac:dyDescent="0.3">
      <c r="A79" s="115" t="s">
        <v>394</v>
      </c>
      <c r="B79" s="116">
        <v>16056.45</v>
      </c>
      <c r="C79" s="117">
        <v>1</v>
      </c>
      <c r="D79" s="117">
        <v>1</v>
      </c>
      <c r="E79" s="117">
        <v>1</v>
      </c>
      <c r="F79" s="117">
        <v>1</v>
      </c>
      <c r="G79" s="117">
        <v>1</v>
      </c>
      <c r="H79" s="117">
        <v>1</v>
      </c>
      <c r="I79" s="117">
        <v>1</v>
      </c>
      <c r="J79" s="118">
        <v>1</v>
      </c>
      <c r="K79" s="119">
        <v>1</v>
      </c>
      <c r="L79" s="119">
        <v>1</v>
      </c>
      <c r="M79" s="119">
        <v>1</v>
      </c>
      <c r="N79" s="119">
        <v>1</v>
      </c>
      <c r="O79" s="119">
        <v>1</v>
      </c>
      <c r="P79" s="119">
        <v>1</v>
      </c>
    </row>
    <row r="80" spans="1:16" ht="15" customHeight="1" x14ac:dyDescent="0.3">
      <c r="A80" s="115" t="s">
        <v>395</v>
      </c>
      <c r="B80" s="116">
        <v>16603.775000000001</v>
      </c>
      <c r="C80" s="117">
        <v>1.0184</v>
      </c>
      <c r="D80" s="117">
        <v>1.0142</v>
      </c>
      <c r="E80" s="117">
        <v>1.0069999999999999</v>
      </c>
      <c r="F80" s="117">
        <v>1.0159</v>
      </c>
      <c r="G80" s="117">
        <v>1.0147999999999999</v>
      </c>
      <c r="H80" s="117">
        <v>1.0147999999999999</v>
      </c>
      <c r="I80" s="117">
        <v>1.0147999999999999</v>
      </c>
      <c r="J80" s="118">
        <v>1.0264</v>
      </c>
      <c r="K80" s="119">
        <v>1.0184</v>
      </c>
      <c r="L80" s="119">
        <v>1.0082</v>
      </c>
      <c r="M80" s="119">
        <v>1.0125999999999999</v>
      </c>
      <c r="N80" s="119">
        <v>1.004</v>
      </c>
      <c r="O80" s="119">
        <v>1.0031000000000001</v>
      </c>
      <c r="P80" s="119">
        <v>1.0065</v>
      </c>
    </row>
    <row r="81" spans="1:16" ht="15" customHeight="1" x14ac:dyDescent="0.3">
      <c r="A81" s="115" t="s">
        <v>396</v>
      </c>
      <c r="B81" s="116">
        <v>17332.900000000001</v>
      </c>
      <c r="C81" s="117">
        <v>1.0381</v>
      </c>
      <c r="D81" s="117">
        <v>1.0302</v>
      </c>
      <c r="E81" s="117">
        <v>1.0228999999999999</v>
      </c>
      <c r="F81" s="117">
        <v>1.0317000000000001</v>
      </c>
      <c r="G81" s="117">
        <v>1.0303</v>
      </c>
      <c r="H81" s="117">
        <v>1.0303</v>
      </c>
      <c r="I81" s="117">
        <v>1.0304</v>
      </c>
      <c r="J81" s="118">
        <v>1.0508999999999999</v>
      </c>
      <c r="K81" s="119">
        <v>1.0381</v>
      </c>
      <c r="L81" s="119">
        <v>1.0431999999999999</v>
      </c>
      <c r="M81" s="119">
        <v>1.0327</v>
      </c>
      <c r="N81" s="119">
        <v>1.0169999999999999</v>
      </c>
      <c r="O81" s="119">
        <v>1.0152000000000001</v>
      </c>
      <c r="P81" s="119">
        <v>1.0225</v>
      </c>
    </row>
    <row r="82" spans="1:16" ht="15" customHeight="1" x14ac:dyDescent="0.3">
      <c r="A82" s="115" t="s">
        <v>397</v>
      </c>
      <c r="B82" s="116">
        <v>18090.325000000001</v>
      </c>
      <c r="C82" s="117">
        <v>1.0507</v>
      </c>
      <c r="D82" s="117">
        <v>1.0358000000000001</v>
      </c>
      <c r="E82" s="117">
        <v>1.0270999999999999</v>
      </c>
      <c r="F82" s="117">
        <v>1.0375000000000001</v>
      </c>
      <c r="G82" s="117">
        <v>1.0350999999999999</v>
      </c>
      <c r="H82" s="117">
        <v>1.0350999999999999</v>
      </c>
      <c r="I82" s="117">
        <v>1.0353000000000001</v>
      </c>
      <c r="J82" s="118">
        <v>1.0609999999999999</v>
      </c>
      <c r="K82" s="119">
        <v>1.0507</v>
      </c>
      <c r="L82" s="119">
        <v>1.0595000000000001</v>
      </c>
      <c r="M82" s="119">
        <v>1.0504</v>
      </c>
      <c r="N82" s="119">
        <v>1.0198</v>
      </c>
      <c r="O82" s="119">
        <v>1.0168999999999999</v>
      </c>
      <c r="P82" s="119">
        <v>1.0278</v>
      </c>
    </row>
    <row r="83" spans="1:16" ht="15" customHeight="1" x14ac:dyDescent="0.3">
      <c r="A83" s="115" t="s">
        <v>398</v>
      </c>
      <c r="B83" s="116">
        <v>18550.95</v>
      </c>
      <c r="C83" s="117">
        <v>1.0604</v>
      </c>
      <c r="D83" s="117">
        <v>1.0429999999999999</v>
      </c>
      <c r="E83" s="117">
        <v>1.0305</v>
      </c>
      <c r="F83" s="117">
        <v>1.0452999999999999</v>
      </c>
      <c r="G83" s="117">
        <v>1.0428999999999999</v>
      </c>
      <c r="H83" s="117">
        <v>1.0428999999999999</v>
      </c>
      <c r="I83" s="117">
        <v>1.0429999999999999</v>
      </c>
      <c r="J83" s="118">
        <v>1.0651999999999999</v>
      </c>
      <c r="K83" s="119">
        <v>1.0604</v>
      </c>
      <c r="L83" s="119">
        <v>1.0720000000000001</v>
      </c>
      <c r="M83" s="119">
        <v>1.0592999999999999</v>
      </c>
      <c r="N83" s="119">
        <v>1.0165</v>
      </c>
      <c r="O83" s="119">
        <v>1.0130999999999999</v>
      </c>
      <c r="P83" s="119">
        <v>1.0266</v>
      </c>
    </row>
    <row r="84" spans="1:16" ht="15" customHeight="1" x14ac:dyDescent="0.3">
      <c r="A84" s="115" t="s">
        <v>399</v>
      </c>
      <c r="B84" s="116">
        <v>19272.25</v>
      </c>
      <c r="C84" s="117">
        <v>1.0795999999999999</v>
      </c>
      <c r="D84" s="117">
        <v>1.0607</v>
      </c>
      <c r="E84" s="117">
        <v>1.0458000000000001</v>
      </c>
      <c r="F84" s="117">
        <v>1.0633999999999999</v>
      </c>
      <c r="G84" s="117">
        <v>1.0607</v>
      </c>
      <c r="H84" s="117">
        <v>1.0607</v>
      </c>
      <c r="I84" s="117">
        <v>1.0608</v>
      </c>
      <c r="J84" s="118">
        <v>1.0872999999999999</v>
      </c>
      <c r="K84" s="119">
        <v>1.0795999999999999</v>
      </c>
      <c r="L84" s="119">
        <v>1.1022000000000001</v>
      </c>
      <c r="M84" s="119">
        <v>1.0814999999999999</v>
      </c>
      <c r="N84" s="119">
        <v>1.0239</v>
      </c>
      <c r="O84" s="119">
        <v>1.0192000000000001</v>
      </c>
      <c r="P84" s="119">
        <v>1.0405</v>
      </c>
    </row>
    <row r="85" spans="1:16" ht="15" customHeight="1" x14ac:dyDescent="0.3">
      <c r="A85" s="115" t="s">
        <v>400</v>
      </c>
      <c r="B85" s="116">
        <v>20235.900000000001</v>
      </c>
      <c r="C85" s="117">
        <v>1.103</v>
      </c>
      <c r="D85" s="117">
        <v>1.0871999999999999</v>
      </c>
      <c r="E85" s="117">
        <v>1.0680000000000001</v>
      </c>
      <c r="F85" s="117">
        <v>1.0908</v>
      </c>
      <c r="G85" s="117">
        <v>1.0874999999999999</v>
      </c>
      <c r="H85" s="117">
        <v>1.0873999999999999</v>
      </c>
      <c r="I85" s="117">
        <v>1.0876999999999999</v>
      </c>
      <c r="J85" s="118">
        <v>1.1256999999999999</v>
      </c>
      <c r="K85" s="119">
        <v>1.103</v>
      </c>
      <c r="L85" s="119">
        <v>1.1261000000000001</v>
      </c>
      <c r="M85" s="119">
        <v>1.1081000000000001</v>
      </c>
      <c r="N85" s="119">
        <v>1.0454000000000001</v>
      </c>
      <c r="O85" s="119">
        <v>1.0412999999999999</v>
      </c>
      <c r="P85" s="119">
        <v>1.0628</v>
      </c>
    </row>
    <row r="86" spans="1:16" ht="15" customHeight="1" x14ac:dyDescent="0.3">
      <c r="A86" s="115" t="s">
        <v>401</v>
      </c>
      <c r="B86" s="116">
        <v>21288.9</v>
      </c>
      <c r="C86" s="117">
        <v>1.1254</v>
      </c>
      <c r="D86" s="117">
        <v>1.1111</v>
      </c>
      <c r="E86" s="117">
        <v>1.0898000000000001</v>
      </c>
      <c r="F86" s="117">
        <v>1.115</v>
      </c>
      <c r="G86" s="117">
        <v>1.1113</v>
      </c>
      <c r="H86" s="117">
        <v>1.1112</v>
      </c>
      <c r="I86" s="117">
        <v>1.1115999999999999</v>
      </c>
      <c r="J86" s="118">
        <v>1.1603000000000001</v>
      </c>
      <c r="K86" s="119">
        <v>1.1254</v>
      </c>
      <c r="L86" s="119">
        <v>1.1489</v>
      </c>
      <c r="M86" s="119">
        <v>1.129</v>
      </c>
      <c r="N86" s="119">
        <v>1.0671999999999999</v>
      </c>
      <c r="O86" s="119">
        <v>1.0624</v>
      </c>
      <c r="P86" s="119">
        <v>1.0843</v>
      </c>
    </row>
    <row r="87" spans="1:16" ht="15" customHeight="1" x14ac:dyDescent="0.3">
      <c r="A87" s="115" t="s">
        <v>402</v>
      </c>
      <c r="B87" s="116">
        <v>22409.7</v>
      </c>
      <c r="C87" s="117">
        <v>1.1483000000000001</v>
      </c>
      <c r="D87" s="117">
        <v>1.1356999999999999</v>
      </c>
      <c r="E87" s="117">
        <v>1.1114999999999999</v>
      </c>
      <c r="F87" s="117">
        <v>1.1403000000000001</v>
      </c>
      <c r="G87" s="117">
        <v>1.1362000000000001</v>
      </c>
      <c r="H87" s="117">
        <v>1.1361000000000001</v>
      </c>
      <c r="I87" s="117">
        <v>1.1366000000000001</v>
      </c>
      <c r="J87" s="118">
        <v>1.1960999999999999</v>
      </c>
      <c r="K87" s="119">
        <v>1.1483000000000001</v>
      </c>
      <c r="L87" s="119">
        <v>1.1722999999999999</v>
      </c>
      <c r="M87" s="119">
        <v>1.1527000000000001</v>
      </c>
      <c r="N87" s="119">
        <v>1.0884</v>
      </c>
      <c r="O87" s="119">
        <v>1.0840000000000001</v>
      </c>
      <c r="P87" s="119">
        <v>1.1064000000000001</v>
      </c>
    </row>
    <row r="88" spans="1:16" ht="15" customHeight="1" x14ac:dyDescent="0.3">
      <c r="A88" s="115" t="s">
        <v>403</v>
      </c>
      <c r="B88" s="116">
        <v>23557.8</v>
      </c>
      <c r="C88" s="117">
        <v>1.1712</v>
      </c>
      <c r="D88" s="117">
        <v>1.1608000000000001</v>
      </c>
      <c r="E88" s="117">
        <v>1.1337999999999999</v>
      </c>
      <c r="F88" s="117">
        <v>1.1657999999999999</v>
      </c>
      <c r="G88" s="117">
        <v>1.1617999999999999</v>
      </c>
      <c r="H88" s="117">
        <v>1.1617</v>
      </c>
      <c r="I88" s="117">
        <v>1.1621999999999999</v>
      </c>
      <c r="J88" s="118">
        <v>1.2315</v>
      </c>
      <c r="K88" s="119">
        <v>1.1712</v>
      </c>
      <c r="L88" s="119">
        <v>1.1958</v>
      </c>
      <c r="M88" s="119">
        <v>1.1757</v>
      </c>
      <c r="N88" s="119">
        <v>1.1091</v>
      </c>
      <c r="O88" s="119">
        <v>1.1056999999999999</v>
      </c>
      <c r="P88" s="119">
        <v>1.1285000000000001</v>
      </c>
    </row>
    <row r="89" spans="1:16" ht="15" customHeight="1" x14ac:dyDescent="0.3">
      <c r="A89" s="115" t="s">
        <v>404</v>
      </c>
      <c r="B89" s="116">
        <v>24753.3</v>
      </c>
      <c r="C89" s="117">
        <v>1.1948000000000001</v>
      </c>
      <c r="D89" s="117">
        <v>1.1867000000000001</v>
      </c>
      <c r="E89" s="117">
        <v>1.1566000000000001</v>
      </c>
      <c r="F89" s="117">
        <v>1.1921999999999999</v>
      </c>
      <c r="G89" s="117">
        <v>1.1882999999999999</v>
      </c>
      <c r="H89" s="117">
        <v>1.1881999999999999</v>
      </c>
      <c r="I89" s="117">
        <v>1.1886000000000001</v>
      </c>
      <c r="J89" s="118">
        <v>1.2697000000000001</v>
      </c>
      <c r="K89" s="119">
        <v>1.1948000000000001</v>
      </c>
      <c r="L89" s="119">
        <v>1.2199</v>
      </c>
      <c r="M89" s="119">
        <v>1.1994</v>
      </c>
      <c r="N89" s="119">
        <v>1.1311</v>
      </c>
      <c r="O89" s="119">
        <v>1.1279999999999999</v>
      </c>
      <c r="P89" s="119">
        <v>1.1513</v>
      </c>
    </row>
    <row r="90" spans="1:16" ht="15" customHeight="1" x14ac:dyDescent="0.3">
      <c r="A90" s="115" t="s">
        <v>405</v>
      </c>
      <c r="B90" s="116">
        <v>26006.799999999999</v>
      </c>
      <c r="C90" s="117">
        <v>1.2188000000000001</v>
      </c>
      <c r="D90" s="117">
        <v>1.2131000000000001</v>
      </c>
      <c r="E90" s="117">
        <v>1.1797</v>
      </c>
      <c r="F90" s="117">
        <v>1.2190000000000001</v>
      </c>
      <c r="G90" s="117">
        <v>1.2152000000000001</v>
      </c>
      <c r="H90" s="117">
        <v>1.2151000000000001</v>
      </c>
      <c r="I90" s="117">
        <v>1.2154</v>
      </c>
      <c r="J90" s="118">
        <v>1.3089</v>
      </c>
      <c r="K90" s="119">
        <v>1.2188000000000001</v>
      </c>
      <c r="L90" s="119">
        <v>1.2443</v>
      </c>
      <c r="M90" s="119">
        <v>1.2235</v>
      </c>
      <c r="N90" s="119">
        <v>1.1531</v>
      </c>
      <c r="O90" s="119">
        <v>1.1506000000000001</v>
      </c>
      <c r="P90" s="119">
        <v>1.1744000000000001</v>
      </c>
    </row>
    <row r="91" spans="1:16" ht="15" customHeight="1" x14ac:dyDescent="0.3">
      <c r="A91" s="115" t="s">
        <v>406</v>
      </c>
      <c r="B91" s="116">
        <v>27325.7</v>
      </c>
      <c r="C91" s="117">
        <v>1.2433000000000001</v>
      </c>
      <c r="D91" s="117">
        <v>1.2399</v>
      </c>
      <c r="E91" s="117">
        <v>1.2035</v>
      </c>
      <c r="F91" s="117">
        <v>1.2462</v>
      </c>
      <c r="G91" s="117">
        <v>1.2426999999999999</v>
      </c>
      <c r="H91" s="117">
        <v>1.2426999999999999</v>
      </c>
      <c r="I91" s="117">
        <v>1.2430000000000001</v>
      </c>
      <c r="J91" s="118">
        <v>1.3505</v>
      </c>
      <c r="K91" s="119">
        <v>1.2433000000000001</v>
      </c>
      <c r="L91" s="119">
        <v>1.2693000000000001</v>
      </c>
      <c r="M91" s="119">
        <v>1.248</v>
      </c>
      <c r="N91" s="119">
        <v>1.1758</v>
      </c>
      <c r="O91" s="119">
        <v>1.1737</v>
      </c>
      <c r="P91" s="119">
        <v>1.198</v>
      </c>
    </row>
    <row r="92" spans="1:16" ht="13.95" customHeight="1" x14ac:dyDescent="0.3">
      <c r="A92" s="319" t="s">
        <v>407</v>
      </c>
      <c r="B92" s="319"/>
      <c r="C92" s="319"/>
      <c r="D92" s="319"/>
      <c r="E92" s="319"/>
      <c r="F92" s="319"/>
      <c r="G92" s="319"/>
      <c r="H92" s="319"/>
      <c r="I92" s="319"/>
      <c r="J92" s="319"/>
      <c r="K92" s="319"/>
      <c r="L92" s="319"/>
      <c r="M92" s="319"/>
      <c r="N92" s="319"/>
      <c r="O92" s="319"/>
      <c r="P92" s="319"/>
    </row>
  </sheetData>
  <mergeCells count="16">
    <mergeCell ref="A92:P92"/>
    <mergeCell ref="A1:K1"/>
    <mergeCell ref="A2:K2"/>
    <mergeCell ref="A3:A5"/>
    <mergeCell ref="B3:B5"/>
    <mergeCell ref="C3:C5"/>
    <mergeCell ref="D3:P3"/>
    <mergeCell ref="D4:D5"/>
    <mergeCell ref="E4:E5"/>
    <mergeCell ref="F4:F5"/>
    <mergeCell ref="G4:I4"/>
    <mergeCell ref="J4:J5"/>
    <mergeCell ref="K4:K5"/>
    <mergeCell ref="L4:L5"/>
    <mergeCell ref="M4:M5"/>
    <mergeCell ref="N4:P4"/>
  </mergeCells>
  <pageMargins left="0.7" right="0.7" top="0.75" bottom="0.75" header="0.3" footer="0.3"/>
  <pageSetup paperSize="17" scale="4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26"/>
  <sheetViews>
    <sheetView zoomScaleNormal="100" workbookViewId="0"/>
  </sheetViews>
  <sheetFormatPr defaultRowHeight="14.4" x14ac:dyDescent="0.3"/>
  <cols>
    <col min="2" max="2" width="11.21875" customWidth="1"/>
    <col min="4" max="4" width="15.33203125" bestFit="1" customWidth="1"/>
    <col min="9" max="9" width="3" customWidth="1"/>
    <col min="10" max="10" width="9.109375" bestFit="1" customWidth="1"/>
    <col min="15" max="15" width="2.109375" customWidth="1"/>
    <col min="16" max="16" width="9.109375" bestFit="1" customWidth="1"/>
  </cols>
  <sheetData>
    <row r="1" spans="2:20" ht="14.55" x14ac:dyDescent="0.35">
      <c r="B1" s="84" t="s">
        <v>672</v>
      </c>
    </row>
    <row r="2" spans="2:20" ht="14.55" x14ac:dyDescent="0.35">
      <c r="B2" t="s">
        <v>673</v>
      </c>
    </row>
    <row r="6" spans="2:20" ht="14.55" customHeight="1" x14ac:dyDescent="0.3">
      <c r="B6" s="85"/>
      <c r="C6" s="85"/>
      <c r="D6" s="327">
        <v>2025</v>
      </c>
      <c r="E6" s="327"/>
      <c r="F6" s="327"/>
      <c r="G6" s="327"/>
      <c r="H6" s="327"/>
      <c r="I6" s="85"/>
      <c r="J6" s="327">
        <v>2040</v>
      </c>
      <c r="K6" s="327"/>
      <c r="L6" s="327"/>
      <c r="M6" s="327"/>
      <c r="N6" s="327"/>
      <c r="O6" s="85"/>
      <c r="P6" s="328">
        <v>2045</v>
      </c>
      <c r="Q6" s="328"/>
      <c r="R6" s="328"/>
      <c r="S6" s="328"/>
      <c r="T6" s="328"/>
    </row>
    <row r="7" spans="2:20" ht="43.2" x14ac:dyDescent="0.3">
      <c r="B7" s="85"/>
      <c r="C7" s="236" t="s">
        <v>514</v>
      </c>
      <c r="D7" s="236" t="s">
        <v>515</v>
      </c>
      <c r="E7" s="236" t="s">
        <v>516</v>
      </c>
      <c r="F7" s="236" t="s">
        <v>517</v>
      </c>
      <c r="G7" s="236" t="s">
        <v>518</v>
      </c>
      <c r="H7" s="236" t="s">
        <v>519</v>
      </c>
      <c r="I7" s="85"/>
      <c r="J7" s="236" t="s">
        <v>515</v>
      </c>
      <c r="K7" s="236" t="s">
        <v>516</v>
      </c>
      <c r="L7" s="236" t="s">
        <v>517</v>
      </c>
      <c r="M7" s="236" t="s">
        <v>518</v>
      </c>
      <c r="N7" s="236" t="s">
        <v>519</v>
      </c>
      <c r="O7" s="85"/>
      <c r="P7" s="236" t="s">
        <v>515</v>
      </c>
      <c r="Q7" s="236" t="s">
        <v>516</v>
      </c>
      <c r="R7" s="236" t="s">
        <v>517</v>
      </c>
      <c r="S7" s="236" t="s">
        <v>518</v>
      </c>
      <c r="T7" s="236" t="s">
        <v>519</v>
      </c>
    </row>
    <row r="8" spans="2:20" x14ac:dyDescent="0.3">
      <c r="B8" s="85" t="s">
        <v>520</v>
      </c>
      <c r="C8" s="85" t="s">
        <v>521</v>
      </c>
      <c r="D8" s="237">
        <v>2806.895</v>
      </c>
      <c r="E8" s="237">
        <v>488.31704545454545</v>
      </c>
      <c r="F8" s="237">
        <v>465.71704545454543</v>
      </c>
      <c r="G8" s="237">
        <v>22.600000000000023</v>
      </c>
      <c r="H8" s="237">
        <v>17.621063055555574</v>
      </c>
      <c r="I8" s="237"/>
      <c r="J8" s="237">
        <v>2904.5855649999999</v>
      </c>
      <c r="K8" s="237">
        <v>495.61704545454546</v>
      </c>
      <c r="L8" s="237">
        <v>496.61704545454546</v>
      </c>
      <c r="M8" s="237">
        <v>-1</v>
      </c>
      <c r="N8" s="237">
        <v>-0.80682932361111104</v>
      </c>
      <c r="O8" s="237"/>
      <c r="P8" s="237">
        <v>2853.3907519999998</v>
      </c>
      <c r="Q8" s="237">
        <v>496.51704545454544</v>
      </c>
      <c r="R8" s="237">
        <v>462.1170454545454</v>
      </c>
      <c r="S8" s="237">
        <v>34.400000000000034</v>
      </c>
      <c r="T8" s="237">
        <v>27.26573385244447</v>
      </c>
    </row>
    <row r="9" spans="2:20" x14ac:dyDescent="0.3">
      <c r="B9" s="85"/>
      <c r="C9" s="85" t="s">
        <v>522</v>
      </c>
      <c r="D9" s="237">
        <v>6007.0811970000004</v>
      </c>
      <c r="E9" s="237">
        <v>612.91704545454547</v>
      </c>
      <c r="F9" s="237">
        <v>499.41704545454547</v>
      </c>
      <c r="G9" s="237">
        <v>113.5</v>
      </c>
      <c r="H9" s="237">
        <v>189.38992107208335</v>
      </c>
      <c r="I9" s="237"/>
      <c r="J9" s="237">
        <v>6450.6054990000002</v>
      </c>
      <c r="K9" s="237">
        <v>652.71704545454543</v>
      </c>
      <c r="L9" s="237">
        <v>549.31704545454545</v>
      </c>
      <c r="M9" s="237">
        <v>103.39999999999998</v>
      </c>
      <c r="N9" s="237">
        <v>185.27572461016663</v>
      </c>
      <c r="O9" s="237"/>
      <c r="P9" s="237">
        <v>6441.7083149999999</v>
      </c>
      <c r="Q9" s="237">
        <v>649.1170454545454</v>
      </c>
      <c r="R9" s="237">
        <v>574.31704545454545</v>
      </c>
      <c r="S9" s="237">
        <v>74.799999999999955</v>
      </c>
      <c r="T9" s="237">
        <v>133.84438387833325</v>
      </c>
    </row>
    <row r="10" spans="2:20" x14ac:dyDescent="0.3">
      <c r="B10" s="85" t="s">
        <v>523</v>
      </c>
      <c r="C10" s="85" t="s">
        <v>521</v>
      </c>
      <c r="D10" s="237">
        <v>3241.4835200000002</v>
      </c>
      <c r="E10" s="237">
        <v>548.0170454545455</v>
      </c>
      <c r="F10" s="237">
        <v>428.6170454545454</v>
      </c>
      <c r="G10" s="237">
        <v>119.40000000000009</v>
      </c>
      <c r="H10" s="237">
        <v>107.50920341333342</v>
      </c>
      <c r="I10" s="237"/>
      <c r="J10" s="237">
        <v>3434.1561959999999</v>
      </c>
      <c r="K10" s="237">
        <v>562.21704545454554</v>
      </c>
      <c r="L10" s="237">
        <v>393.21704545454543</v>
      </c>
      <c r="M10" s="237">
        <v>169.00000000000011</v>
      </c>
      <c r="N10" s="237">
        <v>161.21455475666676</v>
      </c>
      <c r="O10" s="237"/>
      <c r="P10" s="237">
        <v>3378.6908050000002</v>
      </c>
      <c r="Q10" s="237">
        <v>563.5170454545455</v>
      </c>
      <c r="R10" s="237">
        <v>379.6170454545454</v>
      </c>
      <c r="S10" s="237">
        <v>183.90000000000009</v>
      </c>
      <c r="T10" s="237">
        <v>172.59478862208343</v>
      </c>
    </row>
    <row r="11" spans="2:20" x14ac:dyDescent="0.3">
      <c r="B11" s="85"/>
      <c r="C11" s="85" t="s">
        <v>522</v>
      </c>
      <c r="D11" s="237">
        <v>3913.6185300000002</v>
      </c>
      <c r="E11" s="237">
        <v>460.91704545454547</v>
      </c>
      <c r="F11" s="237">
        <v>416.6170454545454</v>
      </c>
      <c r="G11" s="237">
        <v>44.300000000000068</v>
      </c>
      <c r="H11" s="237">
        <v>48.159250244166742</v>
      </c>
      <c r="I11" s="237"/>
      <c r="J11" s="237">
        <v>4311.1750949999996</v>
      </c>
      <c r="K11" s="237">
        <v>465.21704545454543</v>
      </c>
      <c r="L11" s="237">
        <v>455.91704545454547</v>
      </c>
      <c r="M11" s="237">
        <v>9.2999999999999545</v>
      </c>
      <c r="N11" s="237">
        <v>11.137202328749945</v>
      </c>
      <c r="O11" s="237"/>
      <c r="P11" s="237">
        <v>4246.9006760000002</v>
      </c>
      <c r="Q11" s="237">
        <v>464.91704545454547</v>
      </c>
      <c r="R11" s="237">
        <v>456.41704545454547</v>
      </c>
      <c r="S11" s="237">
        <v>8.5</v>
      </c>
      <c r="T11" s="237">
        <v>10.02740437388889</v>
      </c>
    </row>
    <row r="12" spans="2:20" x14ac:dyDescent="0.3">
      <c r="D12" s="216"/>
      <c r="E12" s="216"/>
      <c r="F12" s="216"/>
      <c r="G12" s="216"/>
      <c r="H12" s="216"/>
      <c r="I12" s="216"/>
      <c r="J12" s="216"/>
      <c r="K12" s="216"/>
      <c r="L12" s="216"/>
      <c r="M12" s="216"/>
      <c r="N12" s="216"/>
      <c r="O12" s="216"/>
      <c r="P12" s="216"/>
      <c r="Q12" s="216"/>
      <c r="R12" s="216"/>
      <c r="S12" s="216"/>
      <c r="T12" s="216"/>
    </row>
    <row r="13" spans="2:20" x14ac:dyDescent="0.3">
      <c r="H13" s="84">
        <v>2025</v>
      </c>
      <c r="N13" s="84">
        <v>2040</v>
      </c>
      <c r="T13" s="84">
        <v>2045</v>
      </c>
    </row>
    <row r="14" spans="2:20" x14ac:dyDescent="0.3">
      <c r="B14" t="s">
        <v>524</v>
      </c>
      <c r="C14" t="s">
        <v>525</v>
      </c>
      <c r="D14" t="s">
        <v>526</v>
      </c>
      <c r="H14" s="238">
        <v>362.6794377851391</v>
      </c>
      <c r="N14" s="238">
        <v>356.82065237197219</v>
      </c>
      <c r="T14" s="238">
        <v>343.73231072675003</v>
      </c>
    </row>
    <row r="15" spans="2:20" x14ac:dyDescent="0.3">
      <c r="H15" s="216"/>
    </row>
    <row r="16" spans="2:20" x14ac:dyDescent="0.3">
      <c r="B16" t="s">
        <v>527</v>
      </c>
    </row>
    <row r="17" spans="2:8" x14ac:dyDescent="0.3">
      <c r="B17" t="s">
        <v>528</v>
      </c>
    </row>
    <row r="18" spans="2:8" x14ac:dyDescent="0.3">
      <c r="B18" t="s">
        <v>529</v>
      </c>
    </row>
    <row r="21" spans="2:8" ht="43.5" x14ac:dyDescent="0.35">
      <c r="B21" s="286" t="s">
        <v>410</v>
      </c>
      <c r="C21" s="286" t="s">
        <v>530</v>
      </c>
      <c r="D21" s="286" t="s">
        <v>531</v>
      </c>
      <c r="E21" s="286" t="s">
        <v>532</v>
      </c>
      <c r="F21" s="286"/>
    </row>
    <row r="22" spans="2:8" x14ac:dyDescent="0.3">
      <c r="B22">
        <v>2020</v>
      </c>
      <c r="C22" s="217">
        <v>16692014.329762999</v>
      </c>
      <c r="D22" s="217">
        <v>12624335.867211999</v>
      </c>
      <c r="E22" s="142">
        <v>1.3222093031535702</v>
      </c>
      <c r="G22" t="s">
        <v>654</v>
      </c>
      <c r="H22" t="s">
        <v>533</v>
      </c>
    </row>
    <row r="23" spans="2:8" x14ac:dyDescent="0.3">
      <c r="B23">
        <v>2025</v>
      </c>
      <c r="C23" s="217">
        <v>18245016.970416002</v>
      </c>
      <c r="D23" s="217">
        <v>13792459.408133</v>
      </c>
      <c r="E23" s="142">
        <v>1.3228254969275068</v>
      </c>
      <c r="G23" t="s">
        <v>534</v>
      </c>
      <c r="H23" t="s">
        <v>535</v>
      </c>
    </row>
    <row r="24" spans="2:8" x14ac:dyDescent="0.3">
      <c r="B24">
        <v>2030</v>
      </c>
      <c r="C24" s="217">
        <v>19883077.754572</v>
      </c>
      <c r="D24" s="217">
        <v>15013960.690160999</v>
      </c>
      <c r="E24" s="142">
        <v>1.3243059686177179</v>
      </c>
      <c r="G24" t="s">
        <v>536</v>
      </c>
      <c r="H24" t="s">
        <v>537</v>
      </c>
    </row>
    <row r="25" spans="2:8" x14ac:dyDescent="0.3">
      <c r="B25">
        <v>2040</v>
      </c>
      <c r="C25" s="217">
        <v>22893267.522008996</v>
      </c>
      <c r="D25" s="217">
        <v>17313672.629953999</v>
      </c>
      <c r="E25" s="142">
        <v>1.3222652415410618</v>
      </c>
    </row>
    <row r="26" spans="2:8" x14ac:dyDescent="0.3">
      <c r="B26">
        <v>2045</v>
      </c>
      <c r="C26" s="217">
        <v>23274156.578526001</v>
      </c>
      <c r="D26" s="217">
        <v>17286269.939235002</v>
      </c>
      <c r="E26" s="142">
        <v>1.346395530113768</v>
      </c>
    </row>
  </sheetData>
  <mergeCells count="3">
    <mergeCell ref="D6:H6"/>
    <mergeCell ref="J6:N6"/>
    <mergeCell ref="P6:T6"/>
  </mergeCells>
  <pageMargins left="0.7" right="0.7" top="0.75" bottom="0.75" header="0.3" footer="0.3"/>
  <pageSetup scale="71"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view="pageLayout" zoomScaleNormal="100" workbookViewId="0"/>
  </sheetViews>
  <sheetFormatPr defaultRowHeight="14.4" x14ac:dyDescent="0.3"/>
  <cols>
    <col min="1" max="1" width="29.5546875" customWidth="1"/>
    <col min="2" max="3" width="14.77734375" customWidth="1"/>
  </cols>
  <sheetData>
    <row r="1" spans="1:19" ht="14.55" x14ac:dyDescent="0.35">
      <c r="A1" s="84" t="s">
        <v>674</v>
      </c>
    </row>
    <row r="2" spans="1:19" ht="14.55" x14ac:dyDescent="0.35">
      <c r="A2" t="s">
        <v>675</v>
      </c>
    </row>
    <row r="4" spans="1:19" x14ac:dyDescent="0.3">
      <c r="A4" s="247" t="s">
        <v>568</v>
      </c>
      <c r="B4" s="247"/>
      <c r="C4" s="247"/>
      <c r="D4" s="247"/>
      <c r="E4" s="247"/>
      <c r="F4" s="247"/>
      <c r="G4" s="247"/>
      <c r="H4" s="247"/>
      <c r="I4" s="247"/>
      <c r="J4" s="247"/>
      <c r="K4" s="247"/>
      <c r="L4" s="247"/>
      <c r="M4" s="247"/>
      <c r="N4" s="247"/>
      <c r="O4" s="247"/>
      <c r="P4" s="247"/>
      <c r="Q4" s="247"/>
      <c r="R4" s="247"/>
      <c r="S4" s="247"/>
    </row>
    <row r="6" spans="1:19" ht="14.55" x14ac:dyDescent="0.35">
      <c r="A6" s="224"/>
      <c r="B6" s="224"/>
      <c r="C6" s="252" t="s">
        <v>569</v>
      </c>
      <c r="D6" s="252" t="s">
        <v>570</v>
      </c>
      <c r="E6" s="252" t="s">
        <v>571</v>
      </c>
      <c r="F6" s="252" t="s">
        <v>572</v>
      </c>
      <c r="G6" s="252" t="s">
        <v>573</v>
      </c>
      <c r="H6" s="252" t="s">
        <v>574</v>
      </c>
      <c r="I6" s="252"/>
      <c r="J6" s="252"/>
    </row>
    <row r="7" spans="1:19" ht="14.55" x14ac:dyDescent="0.35">
      <c r="A7" s="224" t="s">
        <v>575</v>
      </c>
      <c r="B7" s="224" t="s">
        <v>576</v>
      </c>
      <c r="C7" s="252" t="s">
        <v>577</v>
      </c>
      <c r="D7" s="252" t="s">
        <v>578</v>
      </c>
      <c r="E7" s="252" t="s">
        <v>579</v>
      </c>
      <c r="F7" s="252" t="s">
        <v>580</v>
      </c>
      <c r="G7" s="252" t="s">
        <v>581</v>
      </c>
      <c r="H7" s="252" t="s">
        <v>582</v>
      </c>
      <c r="I7" s="252" t="s">
        <v>583</v>
      </c>
      <c r="J7" s="252" t="s">
        <v>584</v>
      </c>
    </row>
    <row r="8" spans="1:19" ht="14.55" x14ac:dyDescent="0.35">
      <c r="A8" s="85" t="s">
        <v>585</v>
      </c>
      <c r="B8" s="85" t="s">
        <v>586</v>
      </c>
      <c r="C8" s="85">
        <v>2.6829999999999998</v>
      </c>
      <c r="D8" s="85">
        <v>4.0430000000000001</v>
      </c>
      <c r="E8" s="85">
        <v>6.4950000000000001</v>
      </c>
      <c r="F8" s="85">
        <v>1.373</v>
      </c>
      <c r="G8" s="85">
        <v>2.72</v>
      </c>
      <c r="H8" s="85">
        <v>3.4550000000000001</v>
      </c>
      <c r="I8" s="85">
        <v>19.152999999999999</v>
      </c>
      <c r="J8" s="85">
        <f>(C8*$C$14)+(D8*$D$14)+(E8*$E$14)+(F8*$F$14)+(G8*$G$14)+(H8*$H$14)+(I8*$I$14)</f>
        <v>3.0997000000000003</v>
      </c>
    </row>
    <row r="9" spans="1:19" x14ac:dyDescent="0.3">
      <c r="A9" s="85" t="s">
        <v>587</v>
      </c>
      <c r="B9" s="85" t="s">
        <v>586</v>
      </c>
      <c r="C9" s="85">
        <v>3.1629999999999998</v>
      </c>
      <c r="D9" s="85">
        <v>4.8380000000000001</v>
      </c>
      <c r="E9" s="85">
        <v>7.26</v>
      </c>
      <c r="F9" s="85">
        <v>1.353</v>
      </c>
      <c r="G9" s="85">
        <v>2.68</v>
      </c>
      <c r="H9" s="85">
        <v>3.5030000000000001</v>
      </c>
      <c r="I9" s="85">
        <v>21.114999999999998</v>
      </c>
      <c r="J9" s="85">
        <f>(C9*$C$14)+(D9*$D$14)+(E9*$E$14)+(F9*$F$14)+(G9*$G$14)+(H9*$H$14)+(I9*$I$14)</f>
        <v>3.6036999999999999</v>
      </c>
    </row>
    <row r="10" spans="1:19" x14ac:dyDescent="0.3">
      <c r="A10" s="85" t="s">
        <v>588</v>
      </c>
      <c r="B10" s="85" t="s">
        <v>586</v>
      </c>
      <c r="C10" s="85">
        <v>71.224999999999994</v>
      </c>
      <c r="D10" s="85">
        <v>72.724999999999994</v>
      </c>
      <c r="E10" s="85">
        <v>151.9</v>
      </c>
      <c r="F10" s="85">
        <v>7.0179999999999998</v>
      </c>
      <c r="G10" s="85">
        <v>5.8529999999999998</v>
      </c>
      <c r="H10" s="85">
        <v>25.628</v>
      </c>
      <c r="I10" s="85">
        <v>301.07499999999999</v>
      </c>
      <c r="J10" s="85">
        <f>(C10*$C$14)+(D10*$D$14)+(E10*$E$14)+(F10*$F$14)+(G10*$G$14)+(H10*$H$14)+(I10*$I$14)</f>
        <v>58.867099999999994</v>
      </c>
    </row>
    <row r="11" spans="1:19" x14ac:dyDescent="0.3">
      <c r="A11" s="85" t="s">
        <v>589</v>
      </c>
      <c r="B11" s="85" t="s">
        <v>586</v>
      </c>
      <c r="C11" s="85">
        <v>3.5150000000000001</v>
      </c>
      <c r="D11" s="85">
        <v>4.0650000000000004</v>
      </c>
      <c r="E11" s="85">
        <v>5.33</v>
      </c>
      <c r="F11" s="85">
        <v>2.69</v>
      </c>
      <c r="G11" s="85">
        <v>3.7050000000000001</v>
      </c>
      <c r="H11" s="85">
        <v>33.762999999999998</v>
      </c>
      <c r="I11" s="85">
        <v>1.625</v>
      </c>
      <c r="J11" s="85">
        <f>(C11*$C$14)+(D11*$D$14)+(E11*$E$14)+(F11*$F$14)+(G11*$G$14)+(H11*$H$14)+(I11*$I$14)</f>
        <v>3.6715000000000009</v>
      </c>
    </row>
    <row r="12" spans="1:19" x14ac:dyDescent="0.3">
      <c r="A12" s="88" t="s">
        <v>590</v>
      </c>
      <c r="B12" s="85" t="s">
        <v>586</v>
      </c>
      <c r="C12" s="85"/>
      <c r="D12" s="85"/>
      <c r="E12" s="85"/>
      <c r="F12" s="85"/>
      <c r="G12" s="85"/>
      <c r="H12" s="85"/>
      <c r="I12" s="85"/>
      <c r="J12" s="85"/>
    </row>
    <row r="13" spans="1:19" x14ac:dyDescent="0.3">
      <c r="A13" s="88" t="s">
        <v>591</v>
      </c>
      <c r="B13" s="85" t="s">
        <v>586</v>
      </c>
      <c r="C13" s="85"/>
      <c r="D13" s="85"/>
      <c r="E13" s="85"/>
      <c r="F13" s="85"/>
      <c r="G13" s="85"/>
      <c r="H13" s="85"/>
      <c r="I13" s="85"/>
      <c r="J13" s="85"/>
    </row>
    <row r="14" spans="1:19" x14ac:dyDescent="0.3">
      <c r="A14" s="85" t="s">
        <v>592</v>
      </c>
      <c r="B14" s="85"/>
      <c r="C14" s="248">
        <v>0.4</v>
      </c>
      <c r="D14" s="248">
        <v>0.4</v>
      </c>
      <c r="E14" s="85"/>
      <c r="F14" s="248">
        <v>0.1</v>
      </c>
      <c r="G14" s="248">
        <v>0.1</v>
      </c>
      <c r="H14" s="85"/>
      <c r="I14" s="85"/>
      <c r="J14" s="248">
        <f>SUM(C14:I14)</f>
        <v>1</v>
      </c>
    </row>
    <row r="15" spans="1:19" x14ac:dyDescent="0.3">
      <c r="A15" t="s">
        <v>548</v>
      </c>
    </row>
    <row r="16" spans="1:19" x14ac:dyDescent="0.3">
      <c r="A16" t="s">
        <v>593</v>
      </c>
    </row>
    <row r="17" spans="1:13" x14ac:dyDescent="0.3">
      <c r="A17" t="s">
        <v>594</v>
      </c>
    </row>
    <row r="19" spans="1:13" ht="14.55" x14ac:dyDescent="0.35">
      <c r="A19" s="224" t="s">
        <v>595</v>
      </c>
      <c r="B19" s="224" t="s">
        <v>591</v>
      </c>
      <c r="C19" s="224" t="s">
        <v>590</v>
      </c>
    </row>
    <row r="20" spans="1:13" ht="13.95" customHeight="1" x14ac:dyDescent="0.35">
      <c r="A20" s="85" t="s">
        <v>596</v>
      </c>
      <c r="B20" s="85">
        <v>4.4000000000000003E-3</v>
      </c>
      <c r="C20" s="85">
        <v>4.1000000000000003E-3</v>
      </c>
      <c r="M20" t="s">
        <v>548</v>
      </c>
    </row>
    <row r="21" spans="1:13" ht="14.55" x14ac:dyDescent="0.35">
      <c r="A21" s="85" t="s">
        <v>597</v>
      </c>
      <c r="B21" s="85">
        <v>4.1489999999999999E-2</v>
      </c>
      <c r="C21" s="85">
        <v>4.1489999999999999E-2</v>
      </c>
    </row>
    <row r="22" spans="1:13" x14ac:dyDescent="0.3">
      <c r="A22" s="85" t="s">
        <v>598</v>
      </c>
      <c r="B22" s="85">
        <v>0.10605000000000001</v>
      </c>
      <c r="C22" s="85">
        <v>9.8819000000000004E-2</v>
      </c>
    </row>
    <row r="23" spans="1:13" x14ac:dyDescent="0.3">
      <c r="A23" t="s">
        <v>599</v>
      </c>
    </row>
    <row r="24" spans="1:13" x14ac:dyDescent="0.3">
      <c r="A24" t="s">
        <v>676</v>
      </c>
    </row>
    <row r="26" spans="1:13" x14ac:dyDescent="0.3">
      <c r="A26" s="224" t="s">
        <v>600</v>
      </c>
      <c r="B26" s="224" t="s">
        <v>591</v>
      </c>
      <c r="C26" s="224" t="s">
        <v>590</v>
      </c>
    </row>
    <row r="27" spans="1:13" x14ac:dyDescent="0.3">
      <c r="A27" s="85" t="s">
        <v>596</v>
      </c>
      <c r="B27" s="85">
        <v>4.8999999999999998E-3</v>
      </c>
      <c r="C27" s="85">
        <v>4.4999999999999997E-3</v>
      </c>
    </row>
    <row r="28" spans="1:13" x14ac:dyDescent="0.3">
      <c r="A28" s="85" t="s">
        <v>601</v>
      </c>
      <c r="B28" s="85">
        <v>5.7799999999999997E-2</v>
      </c>
      <c r="C28" s="85">
        <v>5.7799999999999997E-2</v>
      </c>
    </row>
    <row r="29" spans="1:13" x14ac:dyDescent="0.3">
      <c r="A29" s="85" t="s">
        <v>598</v>
      </c>
      <c r="B29" s="85">
        <v>8.4775000000000003E-2</v>
      </c>
      <c r="C29" s="85">
        <v>7.7854999999999994E-2</v>
      </c>
    </row>
    <row r="30" spans="1:13" x14ac:dyDescent="0.3">
      <c r="A30" t="s">
        <v>599</v>
      </c>
    </row>
    <row r="31" spans="1:13" x14ac:dyDescent="0.3">
      <c r="A31" t="s">
        <v>677</v>
      </c>
    </row>
    <row r="33" spans="1:3" x14ac:dyDescent="0.3">
      <c r="A33" s="84" t="s">
        <v>602</v>
      </c>
    </row>
    <row r="34" spans="1:3" x14ac:dyDescent="0.3">
      <c r="A34" s="85" t="s">
        <v>603</v>
      </c>
      <c r="B34" s="85" t="s">
        <v>604</v>
      </c>
      <c r="C34" s="85" t="s">
        <v>605</v>
      </c>
    </row>
    <row r="35" spans="1:3" x14ac:dyDescent="0.3">
      <c r="A35" s="85" t="s">
        <v>606</v>
      </c>
      <c r="B35" s="85">
        <v>2</v>
      </c>
      <c r="C35" s="85">
        <v>0.16</v>
      </c>
    </row>
    <row r="36" spans="1:3" x14ac:dyDescent="0.3">
      <c r="A36" s="85" t="s">
        <v>607</v>
      </c>
      <c r="B36" s="85">
        <v>4.5999999999999996</v>
      </c>
      <c r="C36" s="85">
        <v>0.39</v>
      </c>
    </row>
    <row r="37" spans="1:3" x14ac:dyDescent="0.3">
      <c r="A37" t="s">
        <v>608</v>
      </c>
    </row>
    <row r="38" spans="1:3" x14ac:dyDescent="0.3">
      <c r="A38" t="s">
        <v>609</v>
      </c>
    </row>
    <row r="40" spans="1:3" x14ac:dyDescent="0.3">
      <c r="A40" s="224" t="s">
        <v>610</v>
      </c>
      <c r="B40" s="85"/>
    </row>
    <row r="41" spans="1:3" x14ac:dyDescent="0.3">
      <c r="A41" s="85" t="s">
        <v>549</v>
      </c>
      <c r="B41" s="85">
        <f>AVERAGE(C22,C29)*AVERAGE(C35:C36)</f>
        <v>2.4292675000000003E-2</v>
      </c>
    </row>
    <row r="42" spans="1:3" x14ac:dyDescent="0.3">
      <c r="A42" s="85" t="s">
        <v>550</v>
      </c>
      <c r="B42" s="85">
        <f>AVERAGE(B22,B29)*AVERAGE(C35:C36)</f>
        <v>2.6238437500000007E-2</v>
      </c>
    </row>
    <row r="45" spans="1:3" x14ac:dyDescent="0.3">
      <c r="A45" s="224" t="s">
        <v>611</v>
      </c>
      <c r="B45" s="249">
        <v>8887</v>
      </c>
    </row>
    <row r="46" spans="1:3" x14ac:dyDescent="0.3">
      <c r="A46" s="85" t="s">
        <v>612</v>
      </c>
      <c r="B46" s="85">
        <f>AVERAGE(C35:C36)</f>
        <v>0.27500000000000002</v>
      </c>
    </row>
    <row r="47" spans="1:3" x14ac:dyDescent="0.3">
      <c r="A47" s="85" t="s">
        <v>613</v>
      </c>
      <c r="B47" s="85">
        <f>B45*B46</f>
        <v>2443.9250000000002</v>
      </c>
    </row>
    <row r="48" spans="1:3" x14ac:dyDescent="0.3">
      <c r="A48" t="s">
        <v>551</v>
      </c>
    </row>
    <row r="49" spans="1:4" x14ac:dyDescent="0.3">
      <c r="A49" t="s">
        <v>614</v>
      </c>
    </row>
    <row r="51" spans="1:4" x14ac:dyDescent="0.3">
      <c r="A51" s="84" t="s">
        <v>615</v>
      </c>
    </row>
    <row r="52" spans="1:4" x14ac:dyDescent="0.3">
      <c r="A52" s="85" t="s">
        <v>616</v>
      </c>
      <c r="B52" s="85">
        <v>907185</v>
      </c>
    </row>
    <row r="53" spans="1:4" x14ac:dyDescent="0.3">
      <c r="A53" s="85" t="s">
        <v>617</v>
      </c>
      <c r="B53" s="85">
        <v>1000000</v>
      </c>
    </row>
    <row r="55" spans="1:4" x14ac:dyDescent="0.3">
      <c r="A55" t="s">
        <v>618</v>
      </c>
    </row>
    <row r="56" spans="1:4" x14ac:dyDescent="0.3">
      <c r="A56" s="224" t="s">
        <v>619</v>
      </c>
      <c r="B56" s="224" t="s">
        <v>620</v>
      </c>
      <c r="C56" s="224" t="s">
        <v>482</v>
      </c>
      <c r="D56" s="224" t="s">
        <v>621</v>
      </c>
    </row>
    <row r="57" spans="1:4" x14ac:dyDescent="0.3">
      <c r="A57" s="85" t="s">
        <v>622</v>
      </c>
      <c r="B57" s="250">
        <v>0</v>
      </c>
      <c r="C57" s="250">
        <v>0</v>
      </c>
      <c r="D57" s="85" t="s">
        <v>623</v>
      </c>
    </row>
    <row r="58" spans="1:4" x14ac:dyDescent="0.3">
      <c r="A58" s="85" t="s">
        <v>624</v>
      </c>
      <c r="B58" s="250">
        <v>2000</v>
      </c>
      <c r="C58" s="250">
        <v>2065.3039554021766</v>
      </c>
      <c r="D58" s="85" t="s">
        <v>623</v>
      </c>
    </row>
    <row r="59" spans="1:4" x14ac:dyDescent="0.3">
      <c r="A59" s="85" t="s">
        <v>625</v>
      </c>
      <c r="B59" s="250">
        <v>8300</v>
      </c>
      <c r="C59" s="250">
        <v>8571.0114149190322</v>
      </c>
      <c r="D59" s="85" t="s">
        <v>623</v>
      </c>
    </row>
    <row r="60" spans="1:4" x14ac:dyDescent="0.3">
      <c r="A60" s="85" t="s">
        <v>626</v>
      </c>
      <c r="B60" s="250">
        <v>377800</v>
      </c>
      <c r="C60" s="250">
        <v>390135.91717547114</v>
      </c>
      <c r="D60" s="85" t="s">
        <v>623</v>
      </c>
    </row>
    <row r="61" spans="1:4" x14ac:dyDescent="0.3">
      <c r="A61" s="85" t="s">
        <v>627</v>
      </c>
      <c r="B61" s="250">
        <v>48900</v>
      </c>
      <c r="C61" s="250">
        <v>50496.681709583216</v>
      </c>
      <c r="D61" s="85" t="s">
        <v>623</v>
      </c>
    </row>
    <row r="62" spans="1:4" x14ac:dyDescent="0.3">
      <c r="A62" s="85" t="s">
        <v>628</v>
      </c>
      <c r="B62" s="85" t="s">
        <v>438</v>
      </c>
      <c r="C62" s="85" t="s">
        <v>438</v>
      </c>
      <c r="D62" s="85" t="s">
        <v>629</v>
      </c>
    </row>
    <row r="63" spans="1:4" x14ac:dyDescent="0.3">
      <c r="A63" t="s">
        <v>630</v>
      </c>
    </row>
    <row r="64" spans="1:4" x14ac:dyDescent="0.3">
      <c r="A64" t="s">
        <v>631</v>
      </c>
    </row>
    <row r="65" spans="1:1" x14ac:dyDescent="0.3">
      <c r="A65" t="s">
        <v>632</v>
      </c>
    </row>
    <row r="66" spans="1:1" x14ac:dyDescent="0.3">
      <c r="A66" t="s">
        <v>633</v>
      </c>
    </row>
    <row r="67" spans="1:1" x14ac:dyDescent="0.3">
      <c r="A67" t="s">
        <v>428</v>
      </c>
    </row>
  </sheetData>
  <pageMargins left="0.7" right="0.7" top="0.75" bottom="0.75" header="0.3" footer="0.3"/>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8"/>
  <sheetViews>
    <sheetView zoomScaleNormal="100" workbookViewId="0"/>
  </sheetViews>
  <sheetFormatPr defaultColWidth="9.109375" defaultRowHeight="13.2" x14ac:dyDescent="0.25"/>
  <cols>
    <col min="1" max="1" width="63.6640625" style="122" customWidth="1"/>
    <col min="2" max="2" width="18.33203125" style="122" customWidth="1"/>
    <col min="3" max="3" width="76.6640625" style="122" customWidth="1"/>
    <col min="4" max="4" width="9.109375" style="108"/>
    <col min="5" max="16384" width="9.109375" style="122"/>
  </cols>
  <sheetData>
    <row r="1" spans="1:5" ht="14.55" x14ac:dyDescent="0.35">
      <c r="A1" s="84" t="s">
        <v>700</v>
      </c>
    </row>
    <row r="2" spans="1:5" ht="14.55" x14ac:dyDescent="0.35">
      <c r="A2" s="84" t="s">
        <v>501</v>
      </c>
    </row>
    <row r="3" spans="1:5" x14ac:dyDescent="0.25">
      <c r="A3" s="121" t="s">
        <v>411</v>
      </c>
      <c r="B3" s="121" t="s">
        <v>412</v>
      </c>
      <c r="C3" s="121" t="s">
        <v>413</v>
      </c>
    </row>
    <row r="4" spans="1:5" x14ac:dyDescent="0.25">
      <c r="A4" s="121" t="s">
        <v>414</v>
      </c>
      <c r="B4" s="121"/>
      <c r="C4" s="121"/>
    </row>
    <row r="5" spans="1:5" ht="14.4" x14ac:dyDescent="0.3">
      <c r="A5" s="123" t="s">
        <v>299</v>
      </c>
      <c r="B5" s="124">
        <v>7.0000000000000007E-2</v>
      </c>
      <c r="C5" s="125" t="s">
        <v>701</v>
      </c>
      <c r="E5" s="138" t="s">
        <v>428</v>
      </c>
    </row>
    <row r="6" spans="1:5" ht="14.4" x14ac:dyDescent="0.3">
      <c r="A6" s="125" t="s">
        <v>426</v>
      </c>
      <c r="B6" s="125" t="s">
        <v>416</v>
      </c>
      <c r="C6" s="136" t="s">
        <v>427</v>
      </c>
    </row>
    <row r="7" spans="1:5" x14ac:dyDescent="0.25">
      <c r="A7" s="125" t="s">
        <v>417</v>
      </c>
      <c r="B7" s="125">
        <v>2017</v>
      </c>
      <c r="C7" s="126"/>
    </row>
    <row r="8" spans="1:5" x14ac:dyDescent="0.25">
      <c r="A8" s="125" t="s">
        <v>418</v>
      </c>
      <c r="B8" s="125">
        <v>2019</v>
      </c>
      <c r="C8" s="126"/>
    </row>
    <row r="9" spans="1:5" x14ac:dyDescent="0.25">
      <c r="A9" s="125"/>
      <c r="B9" s="127"/>
      <c r="C9" s="126"/>
    </row>
    <row r="10" spans="1:5" x14ac:dyDescent="0.25">
      <c r="A10" s="125" t="s">
        <v>419</v>
      </c>
      <c r="B10" s="276">
        <v>260</v>
      </c>
      <c r="C10" s="125" t="s">
        <v>635</v>
      </c>
    </row>
    <row r="11" spans="1:5" x14ac:dyDescent="0.25">
      <c r="A11" s="125" t="s">
        <v>420</v>
      </c>
      <c r="B11" s="277">
        <v>1.32</v>
      </c>
      <c r="C11" s="125" t="s">
        <v>658</v>
      </c>
    </row>
    <row r="12" spans="1:5" x14ac:dyDescent="0.25">
      <c r="A12" s="125"/>
      <c r="B12" s="128"/>
      <c r="C12" s="126"/>
    </row>
    <row r="13" spans="1:5" x14ac:dyDescent="0.25">
      <c r="A13" s="121" t="s">
        <v>421</v>
      </c>
      <c r="B13" s="129"/>
      <c r="C13" s="126"/>
      <c r="D13" s="122"/>
    </row>
    <row r="14" spans="1:5" x14ac:dyDescent="0.25">
      <c r="A14" s="131" t="s">
        <v>656</v>
      </c>
      <c r="B14" s="130">
        <v>14.8</v>
      </c>
      <c r="C14" s="125" t="s">
        <v>701</v>
      </c>
      <c r="D14" s="122"/>
    </row>
    <row r="15" spans="1:5" x14ac:dyDescent="0.25">
      <c r="A15" s="131"/>
      <c r="B15" s="129"/>
      <c r="C15" s="126"/>
      <c r="D15" s="122"/>
    </row>
    <row r="16" spans="1:5" ht="13.05" x14ac:dyDescent="0.3">
      <c r="A16" s="132" t="s">
        <v>659</v>
      </c>
      <c r="B16" s="129"/>
      <c r="C16" s="126"/>
      <c r="D16" s="122"/>
    </row>
    <row r="17" spans="1:4" ht="12.45" x14ac:dyDescent="0.25">
      <c r="A17" s="125" t="s">
        <v>422</v>
      </c>
      <c r="B17" s="105">
        <v>2000</v>
      </c>
      <c r="C17" s="125" t="s">
        <v>701</v>
      </c>
      <c r="D17" s="122"/>
    </row>
    <row r="18" spans="1:4" ht="15.45" x14ac:dyDescent="0.4">
      <c r="A18" s="125" t="s">
        <v>705</v>
      </c>
      <c r="B18" s="105">
        <v>8300</v>
      </c>
      <c r="C18" s="125" t="s">
        <v>701</v>
      </c>
      <c r="D18" s="122"/>
    </row>
    <row r="19" spans="1:4" ht="15.45" x14ac:dyDescent="0.4">
      <c r="A19" s="125" t="s">
        <v>678</v>
      </c>
      <c r="B19" s="105">
        <v>377800</v>
      </c>
      <c r="C19" s="125" t="s">
        <v>701</v>
      </c>
      <c r="D19" s="122"/>
    </row>
    <row r="20" spans="1:4" ht="15.45" x14ac:dyDescent="0.4">
      <c r="A20" s="125" t="s">
        <v>679</v>
      </c>
      <c r="B20" s="105">
        <v>48900</v>
      </c>
      <c r="C20" s="125" t="s">
        <v>701</v>
      </c>
      <c r="D20" s="122"/>
    </row>
    <row r="21" spans="1:4" ht="15.45" x14ac:dyDescent="0.4">
      <c r="A21" s="125" t="s">
        <v>680</v>
      </c>
      <c r="B21" s="279" t="s">
        <v>438</v>
      </c>
      <c r="C21" s="125"/>
      <c r="D21" s="122"/>
    </row>
    <row r="22" spans="1:4" x14ac:dyDescent="0.25">
      <c r="A22" s="126" t="s">
        <v>553</v>
      </c>
      <c r="B22" s="126">
        <v>3.0997000000000003</v>
      </c>
      <c r="C22" s="125" t="s">
        <v>548</v>
      </c>
      <c r="D22" s="122"/>
    </row>
    <row r="23" spans="1:4" x14ac:dyDescent="0.25">
      <c r="A23" s="126" t="s">
        <v>554</v>
      </c>
      <c r="B23" s="126">
        <v>3.6036999999999999</v>
      </c>
      <c r="C23" s="125" t="s">
        <v>548</v>
      </c>
      <c r="D23" s="122"/>
    </row>
    <row r="24" spans="1:4" x14ac:dyDescent="0.25">
      <c r="A24" s="126" t="s">
        <v>555</v>
      </c>
      <c r="B24" s="126">
        <v>58.867099999999994</v>
      </c>
      <c r="C24" s="125" t="s">
        <v>548</v>
      </c>
      <c r="D24" s="122"/>
    </row>
    <row r="25" spans="1:4" ht="15.45" x14ac:dyDescent="0.4">
      <c r="A25" s="126" t="s">
        <v>706</v>
      </c>
      <c r="B25" s="126">
        <v>3.6715000000000009</v>
      </c>
      <c r="C25" s="125" t="s">
        <v>548</v>
      </c>
      <c r="D25" s="122"/>
    </row>
    <row r="26" spans="1:4" ht="15.6" x14ac:dyDescent="0.35">
      <c r="A26" s="126" t="s">
        <v>681</v>
      </c>
      <c r="B26" s="126">
        <v>2443.9250000000002</v>
      </c>
      <c r="C26" s="125" t="s">
        <v>551</v>
      </c>
      <c r="D26" s="122"/>
    </row>
    <row r="27" spans="1:4" ht="15.6" x14ac:dyDescent="0.35">
      <c r="A27" s="126" t="s">
        <v>682</v>
      </c>
      <c r="B27" s="126">
        <v>2.4292675000000003E-2</v>
      </c>
      <c r="C27" s="125" t="s">
        <v>552</v>
      </c>
      <c r="D27" s="122"/>
    </row>
    <row r="28" spans="1:4" ht="15.6" x14ac:dyDescent="0.35">
      <c r="A28" s="126" t="s">
        <v>683</v>
      </c>
      <c r="B28" s="126">
        <v>2.6238437500000007E-2</v>
      </c>
      <c r="C28" s="125" t="s">
        <v>552</v>
      </c>
      <c r="D28" s="122"/>
    </row>
    <row r="29" spans="1:4" x14ac:dyDescent="0.25">
      <c r="A29" s="126" t="s">
        <v>423</v>
      </c>
      <c r="B29" s="126">
        <v>1.1014999999999999</v>
      </c>
      <c r="C29" s="125" t="s">
        <v>415</v>
      </c>
      <c r="D29" s="122"/>
    </row>
    <row r="30" spans="1:4" x14ac:dyDescent="0.25">
      <c r="A30" s="125" t="s">
        <v>557</v>
      </c>
      <c r="B30" s="280">
        <v>907185</v>
      </c>
      <c r="C30" s="125"/>
      <c r="D30" s="122"/>
    </row>
    <row r="31" spans="1:4" x14ac:dyDescent="0.25">
      <c r="A31" s="125" t="s">
        <v>558</v>
      </c>
      <c r="B31" s="280">
        <v>1000000</v>
      </c>
      <c r="C31" s="125"/>
      <c r="D31" s="122"/>
    </row>
    <row r="32" spans="1:4" x14ac:dyDescent="0.25">
      <c r="A32" s="125"/>
      <c r="B32" s="133"/>
      <c r="C32" s="126"/>
      <c r="D32" s="122"/>
    </row>
    <row r="33" spans="1:4" x14ac:dyDescent="0.25">
      <c r="A33" s="132" t="s">
        <v>424</v>
      </c>
      <c r="B33" s="129"/>
      <c r="C33" s="126"/>
      <c r="D33" s="122"/>
    </row>
    <row r="34" spans="1:4" x14ac:dyDescent="0.25">
      <c r="A34" s="125" t="s">
        <v>429</v>
      </c>
      <c r="B34" s="105">
        <v>3200</v>
      </c>
      <c r="C34" s="125" t="s">
        <v>701</v>
      </c>
      <c r="D34" s="122"/>
    </row>
    <row r="35" spans="1:4" x14ac:dyDescent="0.25">
      <c r="A35" s="125" t="s">
        <v>430</v>
      </c>
      <c r="B35" s="105">
        <v>63900</v>
      </c>
      <c r="C35" s="125" t="s">
        <v>701</v>
      </c>
      <c r="D35" s="122"/>
    </row>
    <row r="36" spans="1:4" x14ac:dyDescent="0.25">
      <c r="A36" s="125" t="s">
        <v>431</v>
      </c>
      <c r="B36" s="105">
        <v>125000</v>
      </c>
      <c r="C36" s="125" t="s">
        <v>701</v>
      </c>
      <c r="D36" s="122"/>
    </row>
    <row r="37" spans="1:4" x14ac:dyDescent="0.25">
      <c r="A37" s="125" t="s">
        <v>432</v>
      </c>
      <c r="B37" s="105">
        <v>459100</v>
      </c>
      <c r="C37" s="125" t="s">
        <v>701</v>
      </c>
      <c r="D37" s="122"/>
    </row>
    <row r="38" spans="1:4" x14ac:dyDescent="0.25">
      <c r="A38" s="125" t="s">
        <v>433</v>
      </c>
      <c r="B38" s="105">
        <v>9600000</v>
      </c>
      <c r="C38" s="125" t="s">
        <v>701</v>
      </c>
      <c r="D38" s="122"/>
    </row>
    <row r="39" spans="1:4" x14ac:dyDescent="0.25">
      <c r="A39" s="125" t="s">
        <v>434</v>
      </c>
      <c r="B39" s="105">
        <v>174000</v>
      </c>
      <c r="C39" s="125" t="s">
        <v>701</v>
      </c>
    </row>
    <row r="40" spans="1:4" x14ac:dyDescent="0.25">
      <c r="A40" s="125" t="s">
        <v>435</v>
      </c>
      <c r="B40" s="105">
        <v>132200</v>
      </c>
      <c r="C40" s="125" t="s">
        <v>701</v>
      </c>
    </row>
    <row r="41" spans="1:4" ht="14.4" x14ac:dyDescent="0.25">
      <c r="A41" s="139"/>
      <c r="B41" s="140"/>
    </row>
    <row r="42" spans="1:4" x14ac:dyDescent="0.25">
      <c r="A42" s="122" t="s">
        <v>425</v>
      </c>
      <c r="D42" s="122"/>
    </row>
    <row r="43" spans="1:4" x14ac:dyDescent="0.25">
      <c r="A43" s="122">
        <v>2020</v>
      </c>
      <c r="B43" s="135">
        <v>0</v>
      </c>
      <c r="D43" s="122"/>
    </row>
    <row r="44" spans="1:4" x14ac:dyDescent="0.25">
      <c r="A44" s="134">
        <v>2021</v>
      </c>
      <c r="B44" s="135">
        <v>0</v>
      </c>
      <c r="D44" s="122"/>
    </row>
    <row r="45" spans="1:4" x14ac:dyDescent="0.25">
      <c r="A45" s="134">
        <f>A44+1</f>
        <v>2022</v>
      </c>
      <c r="B45" s="135">
        <v>0</v>
      </c>
      <c r="D45" s="122"/>
    </row>
    <row r="46" spans="1:4" x14ac:dyDescent="0.25">
      <c r="A46" s="134">
        <f t="shared" ref="A46:A68" si="0">A45+1</f>
        <v>2023</v>
      </c>
      <c r="B46" s="135">
        <v>0</v>
      </c>
      <c r="D46" s="122"/>
    </row>
    <row r="47" spans="1:4" x14ac:dyDescent="0.25">
      <c r="A47" s="134">
        <f t="shared" si="0"/>
        <v>2024</v>
      </c>
      <c r="B47" s="135">
        <f>3/12</f>
        <v>0.25</v>
      </c>
      <c r="C47" s="122" t="s">
        <v>436</v>
      </c>
      <c r="D47" s="122"/>
    </row>
    <row r="48" spans="1:4" x14ac:dyDescent="0.25">
      <c r="A48" s="134">
        <f t="shared" si="0"/>
        <v>2025</v>
      </c>
      <c r="B48" s="135">
        <v>1</v>
      </c>
      <c r="D48" s="122"/>
    </row>
    <row r="49" spans="1:4" x14ac:dyDescent="0.25">
      <c r="A49" s="134">
        <f t="shared" si="0"/>
        <v>2026</v>
      </c>
      <c r="B49" s="135">
        <v>1</v>
      </c>
      <c r="D49" s="122"/>
    </row>
    <row r="50" spans="1:4" x14ac:dyDescent="0.25">
      <c r="A50" s="134">
        <f t="shared" si="0"/>
        <v>2027</v>
      </c>
      <c r="B50" s="135">
        <v>1</v>
      </c>
      <c r="D50" s="122"/>
    </row>
    <row r="51" spans="1:4" x14ac:dyDescent="0.25">
      <c r="A51" s="134">
        <f t="shared" si="0"/>
        <v>2028</v>
      </c>
      <c r="B51" s="135">
        <v>1</v>
      </c>
      <c r="D51" s="122"/>
    </row>
    <row r="52" spans="1:4" x14ac:dyDescent="0.25">
      <c r="A52" s="134">
        <f t="shared" si="0"/>
        <v>2029</v>
      </c>
      <c r="B52" s="135">
        <v>1</v>
      </c>
      <c r="D52" s="122"/>
    </row>
    <row r="53" spans="1:4" x14ac:dyDescent="0.25">
      <c r="A53" s="134">
        <f t="shared" si="0"/>
        <v>2030</v>
      </c>
      <c r="B53" s="135">
        <v>1</v>
      </c>
      <c r="D53" s="122"/>
    </row>
    <row r="54" spans="1:4" x14ac:dyDescent="0.25">
      <c r="A54" s="134">
        <f t="shared" si="0"/>
        <v>2031</v>
      </c>
      <c r="B54" s="135">
        <v>1</v>
      </c>
      <c r="D54" s="122"/>
    </row>
    <row r="55" spans="1:4" x14ac:dyDescent="0.25">
      <c r="A55" s="134">
        <f t="shared" si="0"/>
        <v>2032</v>
      </c>
      <c r="B55" s="135">
        <v>1</v>
      </c>
      <c r="D55" s="122"/>
    </row>
    <row r="56" spans="1:4" x14ac:dyDescent="0.25">
      <c r="A56" s="134">
        <f t="shared" si="0"/>
        <v>2033</v>
      </c>
      <c r="B56" s="135">
        <v>1</v>
      </c>
      <c r="D56" s="122"/>
    </row>
    <row r="57" spans="1:4" x14ac:dyDescent="0.25">
      <c r="A57" s="134">
        <f t="shared" si="0"/>
        <v>2034</v>
      </c>
      <c r="B57" s="135">
        <v>1</v>
      </c>
      <c r="D57" s="122"/>
    </row>
    <row r="58" spans="1:4" x14ac:dyDescent="0.25">
      <c r="A58" s="134">
        <f t="shared" si="0"/>
        <v>2035</v>
      </c>
      <c r="B58" s="135">
        <v>1</v>
      </c>
      <c r="D58" s="122"/>
    </row>
    <row r="59" spans="1:4" x14ac:dyDescent="0.25">
      <c r="A59" s="134">
        <f t="shared" si="0"/>
        <v>2036</v>
      </c>
      <c r="B59" s="135">
        <v>1</v>
      </c>
      <c r="D59" s="122"/>
    </row>
    <row r="60" spans="1:4" x14ac:dyDescent="0.25">
      <c r="A60" s="134">
        <f t="shared" si="0"/>
        <v>2037</v>
      </c>
      <c r="B60" s="135">
        <v>1</v>
      </c>
      <c r="D60" s="122"/>
    </row>
    <row r="61" spans="1:4" x14ac:dyDescent="0.25">
      <c r="A61" s="134">
        <f t="shared" si="0"/>
        <v>2038</v>
      </c>
      <c r="B61" s="135">
        <v>1</v>
      </c>
      <c r="D61" s="122"/>
    </row>
    <row r="62" spans="1:4" x14ac:dyDescent="0.25">
      <c r="A62" s="134">
        <f t="shared" si="0"/>
        <v>2039</v>
      </c>
      <c r="B62" s="135">
        <v>1</v>
      </c>
      <c r="D62" s="122"/>
    </row>
    <row r="63" spans="1:4" x14ac:dyDescent="0.25">
      <c r="A63" s="134">
        <f t="shared" si="0"/>
        <v>2040</v>
      </c>
      <c r="B63" s="135">
        <v>1</v>
      </c>
      <c r="D63" s="122"/>
    </row>
    <row r="64" spans="1:4" x14ac:dyDescent="0.25">
      <c r="A64" s="134">
        <f t="shared" si="0"/>
        <v>2041</v>
      </c>
      <c r="B64" s="135">
        <v>1</v>
      </c>
      <c r="D64" s="122"/>
    </row>
    <row r="65" spans="1:2" x14ac:dyDescent="0.25">
      <c r="A65" s="134">
        <f t="shared" si="0"/>
        <v>2042</v>
      </c>
      <c r="B65" s="135">
        <v>1</v>
      </c>
    </row>
    <row r="66" spans="1:2" x14ac:dyDescent="0.25">
      <c r="A66" s="134">
        <f t="shared" si="0"/>
        <v>2043</v>
      </c>
      <c r="B66" s="135">
        <v>1</v>
      </c>
    </row>
    <row r="67" spans="1:2" x14ac:dyDescent="0.25">
      <c r="A67" s="134">
        <f t="shared" si="0"/>
        <v>2044</v>
      </c>
      <c r="B67" s="122">
        <f>9/12</f>
        <v>0.75</v>
      </c>
    </row>
    <row r="68" spans="1:2" x14ac:dyDescent="0.25">
      <c r="A68" s="134">
        <f t="shared" si="0"/>
        <v>2045</v>
      </c>
      <c r="B68" s="122">
        <v>0</v>
      </c>
    </row>
  </sheetData>
  <hyperlinks>
    <hyperlink ref="C6" r:id="rId1"/>
    <hyperlink ref="E5" r:id="rId2"/>
  </hyperlinks>
  <pageMargins left="0.7" right="0.7" top="0.75" bottom="0.75" header="0.3" footer="0.3"/>
  <pageSetup scale="77" fitToHeight="0"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zoomScaleNormal="100" workbookViewId="0"/>
  </sheetViews>
  <sheetFormatPr defaultRowHeight="14.4" x14ac:dyDescent="0.3"/>
  <cols>
    <col min="1" max="1" width="26.21875" customWidth="1"/>
    <col min="2" max="2" width="17.88671875" customWidth="1"/>
    <col min="3" max="3" width="21.33203125" customWidth="1"/>
    <col min="4" max="4" width="27" customWidth="1"/>
    <col min="5" max="5" width="15.33203125" bestFit="1" customWidth="1"/>
    <col min="6" max="6" width="14.44140625" bestFit="1" customWidth="1"/>
    <col min="7" max="7" width="7.33203125" customWidth="1"/>
    <col min="8" max="12" width="4.77734375" bestFit="1" customWidth="1"/>
    <col min="13" max="13" width="3.109375" customWidth="1"/>
    <col min="14" max="18" width="11" bestFit="1" customWidth="1"/>
  </cols>
  <sheetData>
    <row r="1" spans="1:18" ht="14.55" x14ac:dyDescent="0.35">
      <c r="A1" s="84" t="s">
        <v>501</v>
      </c>
    </row>
    <row r="2" spans="1:18" ht="14.55" x14ac:dyDescent="0.35">
      <c r="A2" s="84" t="s">
        <v>662</v>
      </c>
    </row>
    <row r="3" spans="1:18" ht="14.55" x14ac:dyDescent="0.35">
      <c r="A3" s="267" t="s">
        <v>663</v>
      </c>
    </row>
    <row r="5" spans="1:18" ht="14.55" x14ac:dyDescent="0.35">
      <c r="A5" s="84"/>
    </row>
    <row r="7" spans="1:18" ht="14.55" x14ac:dyDescent="0.35">
      <c r="B7" s="107">
        <f>Inputs!$B$5</f>
        <v>7.0000000000000007E-2</v>
      </c>
      <c r="C7" s="107" t="s">
        <v>299</v>
      </c>
    </row>
    <row r="8" spans="1:18" x14ac:dyDescent="0.3">
      <c r="B8" s="108">
        <f>Inputs!$B$8</f>
        <v>2019</v>
      </c>
      <c r="C8" s="109" t="s">
        <v>300</v>
      </c>
    </row>
    <row r="10" spans="1:18" ht="14.55" x14ac:dyDescent="0.35">
      <c r="A10" s="84" t="s">
        <v>3</v>
      </c>
      <c r="B10" s="84" t="s">
        <v>301</v>
      </c>
      <c r="C10" s="84" t="s">
        <v>302</v>
      </c>
      <c r="D10" s="84" t="s">
        <v>5</v>
      </c>
      <c r="E10" s="287" t="s">
        <v>293</v>
      </c>
      <c r="F10" s="287" t="s">
        <v>294</v>
      </c>
      <c r="G10" s="245" t="s">
        <v>295</v>
      </c>
      <c r="H10" s="84">
        <v>2020</v>
      </c>
      <c r="I10" s="84">
        <v>2021</v>
      </c>
      <c r="J10" s="84">
        <v>2022</v>
      </c>
      <c r="K10" s="84">
        <v>2023</v>
      </c>
      <c r="L10" s="84">
        <v>2024</v>
      </c>
      <c r="N10" s="84">
        <v>2020</v>
      </c>
      <c r="O10" s="84">
        <v>2021</v>
      </c>
      <c r="P10" s="84">
        <v>2022</v>
      </c>
      <c r="Q10" s="84">
        <v>2023</v>
      </c>
      <c r="R10" s="84">
        <v>2024</v>
      </c>
    </row>
    <row r="11" spans="1:18" x14ac:dyDescent="0.3">
      <c r="A11" t="s">
        <v>6</v>
      </c>
      <c r="B11" s="1">
        <v>75000</v>
      </c>
      <c r="C11" s="120">
        <f>B11*(Deflator!$C$84/Deflator!$C$86)</f>
        <v>71947.751910431849</v>
      </c>
      <c r="D11" t="s">
        <v>7</v>
      </c>
      <c r="E11" s="98">
        <v>43831</v>
      </c>
      <c r="F11" s="98">
        <v>43983</v>
      </c>
      <c r="G11">
        <f>(YEAR(F11)-YEAR(E11))*12+MONTH(F11)-MONTH(E11)+1</f>
        <v>6</v>
      </c>
      <c r="H11">
        <v>6</v>
      </c>
      <c r="N11" s="271">
        <f>(H11/$G11)*$C11</f>
        <v>71947.751910431849</v>
      </c>
      <c r="O11" s="271">
        <f t="shared" ref="O11:R21" si="0">(I11/$G11)*$C11</f>
        <v>0</v>
      </c>
      <c r="P11" s="271">
        <f t="shared" si="0"/>
        <v>0</v>
      </c>
      <c r="Q11" s="271">
        <f t="shared" si="0"/>
        <v>0</v>
      </c>
      <c r="R11" s="271">
        <f t="shared" si="0"/>
        <v>0</v>
      </c>
    </row>
    <row r="12" spans="1:18" x14ac:dyDescent="0.3">
      <c r="A12" t="s">
        <v>7</v>
      </c>
      <c r="B12" s="1">
        <v>1929787.8599999999</v>
      </c>
      <c r="C12" s="120">
        <f>B12*(Deflator!$C$84/Deflator!$C$86)</f>
        <v>1851251.9758805756</v>
      </c>
      <c r="D12" t="s">
        <v>7</v>
      </c>
      <c r="E12" s="98">
        <v>44013</v>
      </c>
      <c r="F12" s="98">
        <v>44317</v>
      </c>
      <c r="G12">
        <f t="shared" ref="G12:G21" si="1">(YEAR(F12)-YEAR(E12))*12+MONTH(F12)-MONTH(E12)+1</f>
        <v>11</v>
      </c>
      <c r="H12" s="99">
        <v>6</v>
      </c>
      <c r="I12" s="99">
        <v>5</v>
      </c>
      <c r="N12" s="271">
        <f t="shared" ref="N12:N21" si="2">(H12/$G12)*$C12</f>
        <v>1009773.8050257685</v>
      </c>
      <c r="O12" s="271">
        <f t="shared" si="0"/>
        <v>841478.17085480702</v>
      </c>
      <c r="P12" s="271">
        <f t="shared" si="0"/>
        <v>0</v>
      </c>
      <c r="Q12" s="271">
        <f t="shared" si="0"/>
        <v>0</v>
      </c>
      <c r="R12" s="271">
        <f t="shared" si="0"/>
        <v>0</v>
      </c>
    </row>
    <row r="13" spans="1:18" x14ac:dyDescent="0.3">
      <c r="A13" t="s">
        <v>8</v>
      </c>
      <c r="B13" s="1">
        <v>1988870.29</v>
      </c>
      <c r="C13" s="120">
        <f>B13*(Deflator!$C$84/Deflator!$C$86)</f>
        <v>1907929.9494259818</v>
      </c>
      <c r="D13" t="s">
        <v>7</v>
      </c>
      <c r="E13" s="98">
        <f>E11</f>
        <v>43831</v>
      </c>
      <c r="F13" s="98">
        <f>F12</f>
        <v>44317</v>
      </c>
      <c r="G13">
        <f t="shared" si="1"/>
        <v>17</v>
      </c>
      <c r="H13" s="99">
        <v>12</v>
      </c>
      <c r="I13">
        <v>5</v>
      </c>
      <c r="N13" s="271">
        <f t="shared" si="2"/>
        <v>1346774.081947752</v>
      </c>
      <c r="O13" s="271">
        <f t="shared" si="0"/>
        <v>561155.86747822992</v>
      </c>
      <c r="P13" s="271">
        <f t="shared" si="0"/>
        <v>0</v>
      </c>
      <c r="Q13" s="271">
        <f t="shared" si="0"/>
        <v>0</v>
      </c>
      <c r="R13" s="271">
        <f t="shared" si="0"/>
        <v>0</v>
      </c>
    </row>
    <row r="14" spans="1:18" x14ac:dyDescent="0.3">
      <c r="A14" t="s">
        <v>9</v>
      </c>
      <c r="B14" s="1">
        <v>1993280</v>
      </c>
      <c r="C14" s="120">
        <f>B14*(Deflator!$C$84/Deflator!$C$86)</f>
        <v>1912160.1990403412</v>
      </c>
      <c r="D14" t="s">
        <v>10</v>
      </c>
      <c r="E14" s="98">
        <v>43983</v>
      </c>
      <c r="F14" s="98">
        <v>44317</v>
      </c>
      <c r="G14">
        <f t="shared" si="1"/>
        <v>12</v>
      </c>
      <c r="H14" s="99">
        <v>7</v>
      </c>
      <c r="I14" s="99">
        <v>5</v>
      </c>
      <c r="N14" s="271">
        <f t="shared" si="2"/>
        <v>1115426.7827735324</v>
      </c>
      <c r="O14" s="271">
        <f t="shared" si="0"/>
        <v>796733.41626680887</v>
      </c>
      <c r="P14" s="271">
        <f t="shared" si="0"/>
        <v>0</v>
      </c>
      <c r="Q14" s="271">
        <f t="shared" si="0"/>
        <v>0</v>
      </c>
      <c r="R14" s="271">
        <f t="shared" si="0"/>
        <v>0</v>
      </c>
    </row>
    <row r="15" spans="1:18" x14ac:dyDescent="0.3">
      <c r="A15" t="s">
        <v>11</v>
      </c>
      <c r="B15" s="1">
        <v>200000</v>
      </c>
      <c r="C15" s="120">
        <f>B15*(Deflator!$C$84/Deflator!$C$86)</f>
        <v>191860.67176115158</v>
      </c>
      <c r="D15" t="s">
        <v>12</v>
      </c>
      <c r="E15" s="98">
        <v>43831</v>
      </c>
      <c r="F15" s="98">
        <v>44136</v>
      </c>
      <c r="G15">
        <f t="shared" si="1"/>
        <v>11</v>
      </c>
      <c r="H15" s="99">
        <v>11</v>
      </c>
      <c r="N15" s="271">
        <f t="shared" si="2"/>
        <v>191860.67176115158</v>
      </c>
      <c r="O15" s="271">
        <f t="shared" si="0"/>
        <v>0</v>
      </c>
      <c r="P15" s="271">
        <f t="shared" si="0"/>
        <v>0</v>
      </c>
      <c r="Q15" s="271">
        <f t="shared" si="0"/>
        <v>0</v>
      </c>
      <c r="R15" s="271">
        <f t="shared" si="0"/>
        <v>0</v>
      </c>
    </row>
    <row r="16" spans="1:18" x14ac:dyDescent="0.3">
      <c r="A16" t="s">
        <v>13</v>
      </c>
      <c r="B16" s="1">
        <v>3666000</v>
      </c>
      <c r="C16" s="120">
        <f>B16*(Deflator!$C$84/Deflator!$C$86)</f>
        <v>3516806.1133819083</v>
      </c>
      <c r="D16" t="s">
        <v>14</v>
      </c>
      <c r="E16" s="98">
        <v>43983</v>
      </c>
      <c r="F16" s="98">
        <v>44166</v>
      </c>
      <c r="G16">
        <f t="shared" si="1"/>
        <v>7</v>
      </c>
      <c r="H16" s="99">
        <v>7</v>
      </c>
      <c r="N16" s="271">
        <f t="shared" si="2"/>
        <v>3516806.1133819083</v>
      </c>
      <c r="O16" s="271">
        <f t="shared" si="0"/>
        <v>0</v>
      </c>
      <c r="P16" s="271">
        <f t="shared" si="0"/>
        <v>0</v>
      </c>
      <c r="Q16" s="271">
        <f t="shared" si="0"/>
        <v>0</v>
      </c>
      <c r="R16" s="271">
        <f t="shared" si="0"/>
        <v>0</v>
      </c>
    </row>
    <row r="17" spans="1:18" x14ac:dyDescent="0.3">
      <c r="A17" t="s">
        <v>15</v>
      </c>
      <c r="B17" s="1">
        <v>184184</v>
      </c>
      <c r="C17" s="120">
        <f>B17*(Deflator!$C$84/Deflator!$C$86)</f>
        <v>176688.32983827972</v>
      </c>
      <c r="D17" t="s">
        <v>16</v>
      </c>
      <c r="E17" s="98">
        <v>43831</v>
      </c>
      <c r="F17" s="98">
        <v>45536</v>
      </c>
      <c r="G17">
        <f t="shared" si="1"/>
        <v>57</v>
      </c>
      <c r="H17" s="99">
        <v>12</v>
      </c>
      <c r="I17" s="99">
        <v>12</v>
      </c>
      <c r="J17" s="99">
        <v>12</v>
      </c>
      <c r="K17" s="99">
        <v>12</v>
      </c>
      <c r="L17" s="99">
        <v>9</v>
      </c>
      <c r="N17" s="271">
        <f t="shared" si="2"/>
        <v>37197.543123848358</v>
      </c>
      <c r="O17" s="271">
        <f t="shared" si="0"/>
        <v>37197.543123848358</v>
      </c>
      <c r="P17" s="271">
        <f t="shared" si="0"/>
        <v>37197.543123848358</v>
      </c>
      <c r="Q17" s="271">
        <f t="shared" si="0"/>
        <v>37197.543123848358</v>
      </c>
      <c r="R17" s="271">
        <f t="shared" si="0"/>
        <v>27898.157342886272</v>
      </c>
    </row>
    <row r="18" spans="1:18" x14ac:dyDescent="0.3">
      <c r="A18" t="s">
        <v>17</v>
      </c>
      <c r="B18" s="1">
        <v>128652.524</v>
      </c>
      <c r="C18" s="120">
        <f>B18*(Deflator!$P$84/Deflator!$P$86)</f>
        <v>123455.64071013557</v>
      </c>
      <c r="D18" t="s">
        <v>18</v>
      </c>
      <c r="E18" s="98">
        <v>44562</v>
      </c>
      <c r="F18" s="98">
        <v>45536</v>
      </c>
      <c r="G18">
        <f t="shared" si="1"/>
        <v>33</v>
      </c>
      <c r="J18">
        <v>12</v>
      </c>
      <c r="K18">
        <v>12</v>
      </c>
      <c r="L18">
        <v>9</v>
      </c>
      <c r="N18" s="271">
        <f t="shared" si="2"/>
        <v>0</v>
      </c>
      <c r="O18" s="271">
        <f t="shared" si="0"/>
        <v>0</v>
      </c>
      <c r="P18" s="271">
        <f t="shared" si="0"/>
        <v>44892.96025823112</v>
      </c>
      <c r="Q18" s="271">
        <f t="shared" si="0"/>
        <v>44892.96025823112</v>
      </c>
      <c r="R18" s="271">
        <f t="shared" si="0"/>
        <v>33669.720193673333</v>
      </c>
    </row>
    <row r="19" spans="1:18" x14ac:dyDescent="0.3">
      <c r="A19" t="s">
        <v>19</v>
      </c>
      <c r="B19" s="1">
        <v>643262.62000000011</v>
      </c>
      <c r="C19" s="120">
        <f>B19*(Deflator!$C$84/Deflator!$C$86)</f>
        <v>617083.99196019198</v>
      </c>
      <c r="D19" t="s">
        <v>14</v>
      </c>
      <c r="E19" s="98">
        <f>E16</f>
        <v>43983</v>
      </c>
      <c r="F19" s="98">
        <f>F16</f>
        <v>44166</v>
      </c>
      <c r="G19">
        <f t="shared" si="1"/>
        <v>7</v>
      </c>
      <c r="H19">
        <v>7</v>
      </c>
      <c r="N19" s="271">
        <f t="shared" si="2"/>
        <v>617083.99196019198</v>
      </c>
      <c r="O19" s="271">
        <f t="shared" si="0"/>
        <v>0</v>
      </c>
      <c r="P19" s="271">
        <f t="shared" si="0"/>
        <v>0</v>
      </c>
      <c r="Q19" s="271">
        <f t="shared" si="0"/>
        <v>0</v>
      </c>
      <c r="R19" s="271">
        <f t="shared" si="0"/>
        <v>0</v>
      </c>
    </row>
    <row r="20" spans="1:18" x14ac:dyDescent="0.3">
      <c r="A20" t="s">
        <v>18</v>
      </c>
      <c r="B20" s="1">
        <v>9199252.4000000004</v>
      </c>
      <c r="C20" s="120">
        <f>B20*(Deflator!$P$84/Deflator!$P$86)</f>
        <v>8827651.1317900941</v>
      </c>
      <c r="D20" t="s">
        <v>18</v>
      </c>
      <c r="E20" s="98">
        <v>44562</v>
      </c>
      <c r="F20" s="98">
        <v>45536</v>
      </c>
      <c r="G20">
        <f t="shared" si="1"/>
        <v>33</v>
      </c>
      <c r="J20">
        <v>12</v>
      </c>
      <c r="K20">
        <v>12</v>
      </c>
      <c r="L20">
        <v>9</v>
      </c>
      <c r="N20" s="271">
        <f t="shared" si="2"/>
        <v>0</v>
      </c>
      <c r="O20" s="271">
        <f t="shared" si="0"/>
        <v>0</v>
      </c>
      <c r="P20" s="271">
        <f t="shared" si="0"/>
        <v>3210054.9570145798</v>
      </c>
      <c r="Q20" s="271">
        <f t="shared" si="0"/>
        <v>3210054.9570145798</v>
      </c>
      <c r="R20" s="271">
        <f t="shared" si="0"/>
        <v>2407541.2177609345</v>
      </c>
    </row>
    <row r="21" spans="1:18" x14ac:dyDescent="0.3">
      <c r="A21" t="s">
        <v>684</v>
      </c>
      <c r="B21" s="1">
        <v>2717703.0040000007</v>
      </c>
      <c r="C21" s="120">
        <f>B21*(Deflator!$C$84/Deflator!$C$86)</f>
        <v>2607101.6199736986</v>
      </c>
      <c r="D21" t="s">
        <v>20</v>
      </c>
      <c r="E21" s="98">
        <v>44348</v>
      </c>
      <c r="F21" s="98">
        <v>44501</v>
      </c>
      <c r="G21">
        <f t="shared" si="1"/>
        <v>6</v>
      </c>
      <c r="I21">
        <v>6</v>
      </c>
      <c r="N21" s="271">
        <f t="shared" si="2"/>
        <v>0</v>
      </c>
      <c r="O21" s="271">
        <f t="shared" si="0"/>
        <v>2607101.6199736986</v>
      </c>
      <c r="P21" s="271">
        <f t="shared" si="0"/>
        <v>0</v>
      </c>
      <c r="Q21" s="271">
        <f t="shared" si="0"/>
        <v>0</v>
      </c>
      <c r="R21" s="271">
        <f t="shared" si="0"/>
        <v>0</v>
      </c>
    </row>
    <row r="22" spans="1:18" x14ac:dyDescent="0.3">
      <c r="B22" s="1">
        <f>SUM(B11:B21)</f>
        <v>22725992.697999999</v>
      </c>
      <c r="C22" s="1">
        <f>SUM(C11:C21)</f>
        <v>21803937.375672787</v>
      </c>
    </row>
    <row r="27" spans="1:18" ht="15" thickBot="1" x14ac:dyDescent="0.35"/>
    <row r="28" spans="1:18" ht="26.4" x14ac:dyDescent="0.3">
      <c r="A28" s="100" t="s">
        <v>296</v>
      </c>
      <c r="B28" s="101" t="s">
        <v>297</v>
      </c>
      <c r="C28" s="102" t="s">
        <v>298</v>
      </c>
    </row>
    <row r="29" spans="1:18" x14ac:dyDescent="0.3">
      <c r="A29" s="103">
        <v>2019</v>
      </c>
      <c r="B29" s="104"/>
      <c r="C29" s="105">
        <f>B29/((1+$B$7)^($A29-$B$8))</f>
        <v>0</v>
      </c>
    </row>
    <row r="30" spans="1:18" x14ac:dyDescent="0.3">
      <c r="A30" s="103">
        <f>A29+1</f>
        <v>2020</v>
      </c>
      <c r="B30" s="104">
        <f>SUM(N11:N21)</f>
        <v>7906870.7418845855</v>
      </c>
      <c r="C30" s="105">
        <f>B30/((1+$B$7)^($A30-$B$8))</f>
        <v>7389598.8241912005</v>
      </c>
    </row>
    <row r="31" spans="1:18" x14ac:dyDescent="0.3">
      <c r="A31" s="103">
        <f t="shared" ref="A31:A35" si="3">A30+1</f>
        <v>2021</v>
      </c>
      <c r="B31" s="104">
        <f>SUM(O11:O21)</f>
        <v>4843666.6176973926</v>
      </c>
      <c r="C31" s="105">
        <f t="shared" ref="C31:C35" si="4">B31/((1+$B$7)^($A31-$B$8))</f>
        <v>4230646.0107410187</v>
      </c>
    </row>
    <row r="32" spans="1:18" x14ac:dyDescent="0.3">
      <c r="A32" s="103">
        <f t="shared" si="3"/>
        <v>2022</v>
      </c>
      <c r="B32" s="104">
        <f>SUM(P11:P21)</f>
        <v>3292145.4603966591</v>
      </c>
      <c r="C32" s="105">
        <f t="shared" si="4"/>
        <v>2687371.3497376489</v>
      </c>
    </row>
    <row r="33" spans="1:3" x14ac:dyDescent="0.3">
      <c r="A33" s="103">
        <f t="shared" si="3"/>
        <v>2023</v>
      </c>
      <c r="B33" s="104">
        <f>SUM(Q11:Q21)</f>
        <v>3292145.4603966591</v>
      </c>
      <c r="C33" s="105">
        <f t="shared" si="4"/>
        <v>2511562.0091006067</v>
      </c>
    </row>
    <row r="34" spans="1:3" x14ac:dyDescent="0.3">
      <c r="A34" s="103">
        <f t="shared" si="3"/>
        <v>2024</v>
      </c>
      <c r="B34" s="104">
        <f>SUM(R11:R21)</f>
        <v>2469109.095297494</v>
      </c>
      <c r="C34" s="105">
        <f t="shared" si="4"/>
        <v>1760440.6605845371</v>
      </c>
    </row>
    <row r="35" spans="1:3" ht="15" thickBot="1" x14ac:dyDescent="0.35">
      <c r="A35" s="103">
        <f t="shared" si="3"/>
        <v>2025</v>
      </c>
      <c r="B35" s="104"/>
      <c r="C35" s="105">
        <f t="shared" si="4"/>
        <v>0</v>
      </c>
    </row>
    <row r="36" spans="1:3" ht="15" thickBot="1" x14ac:dyDescent="0.35">
      <c r="A36" s="106" t="s">
        <v>4</v>
      </c>
      <c r="B36" s="110">
        <f>SUM(B29:B35)</f>
        <v>21803937.375672787</v>
      </c>
      <c r="C36" s="110">
        <f>SUM(C29:C35)</f>
        <v>18579618.854355011</v>
      </c>
    </row>
  </sheetData>
  <pageMargins left="0.7" right="0.7" top="0.75" bottom="0.75" header="0.3" footer="0.3"/>
  <pageSetup paperSize="17" scale="9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9"/>
  <sheetViews>
    <sheetView zoomScaleNormal="100" workbookViewId="0"/>
  </sheetViews>
  <sheetFormatPr defaultColWidth="9.109375" defaultRowHeight="12" x14ac:dyDescent="0.3"/>
  <cols>
    <col min="1" max="1" width="53.5546875" style="8" customWidth="1"/>
    <col min="2" max="2" width="10.5546875" style="14" customWidth="1"/>
    <col min="3" max="3" width="11.109375" style="14" customWidth="1"/>
    <col min="4" max="4" width="16" style="14" customWidth="1"/>
    <col min="5" max="5" width="15.5546875" style="8" bestFit="1" customWidth="1"/>
    <col min="6" max="6" width="17.6640625" style="8" customWidth="1"/>
    <col min="7" max="9" width="14.6640625" style="8" customWidth="1"/>
    <col min="10" max="10" width="11.88671875" style="8" customWidth="1"/>
    <col min="11" max="16384" width="9.109375" style="8"/>
  </cols>
  <sheetData>
    <row r="1" spans="1:10" ht="15" x14ac:dyDescent="0.4">
      <c r="A1" s="84" t="s">
        <v>501</v>
      </c>
      <c r="B1" s="278"/>
      <c r="C1" s="278"/>
      <c r="D1" s="278"/>
    </row>
    <row r="2" spans="1:10" ht="15" x14ac:dyDescent="0.4">
      <c r="A2" s="84" t="s">
        <v>664</v>
      </c>
      <c r="B2" s="278"/>
      <c r="C2" s="278"/>
      <c r="D2" s="278"/>
    </row>
    <row r="3" spans="1:10" ht="15" x14ac:dyDescent="0.4">
      <c r="A3" s="267" t="s">
        <v>665</v>
      </c>
      <c r="B3" s="278"/>
      <c r="C3" s="278"/>
      <c r="D3" s="278"/>
    </row>
    <row r="4" spans="1:10" ht="15" x14ac:dyDescent="0.4">
      <c r="A4" s="267"/>
      <c r="B4" s="278"/>
      <c r="C4" s="278"/>
      <c r="D4" s="278"/>
    </row>
    <row r="5" spans="1:10" ht="13.05" x14ac:dyDescent="0.4">
      <c r="A5" s="2"/>
      <c r="B5" s="3" t="s">
        <v>21</v>
      </c>
      <c r="C5" s="2"/>
      <c r="D5" s="2" t="s">
        <v>22</v>
      </c>
      <c r="E5" s="2"/>
      <c r="F5" s="4" t="s">
        <v>23</v>
      </c>
      <c r="G5" s="5"/>
      <c r="H5" s="3" t="s">
        <v>24</v>
      </c>
      <c r="I5" s="6"/>
      <c r="J5" s="7"/>
    </row>
    <row r="6" spans="1:10" ht="13.2" x14ac:dyDescent="0.35">
      <c r="A6" s="9" t="s">
        <v>18</v>
      </c>
      <c r="B6" s="10" t="s">
        <v>25</v>
      </c>
      <c r="C6" s="10" t="s">
        <v>26</v>
      </c>
      <c r="D6" s="10" t="s">
        <v>27</v>
      </c>
      <c r="E6" s="10" t="s">
        <v>28</v>
      </c>
      <c r="F6" s="10" t="s">
        <v>29</v>
      </c>
      <c r="G6" s="10" t="s">
        <v>30</v>
      </c>
      <c r="H6" s="10" t="s">
        <v>31</v>
      </c>
      <c r="I6" s="10" t="s">
        <v>32</v>
      </c>
      <c r="J6" s="11"/>
    </row>
    <row r="7" spans="1:10" s="17" customFormat="1" x14ac:dyDescent="0.3">
      <c r="A7" s="12" t="s">
        <v>33</v>
      </c>
      <c r="B7" s="13">
        <v>0</v>
      </c>
      <c r="C7" s="14" t="s">
        <v>34</v>
      </c>
      <c r="D7" s="15">
        <v>2500</v>
      </c>
      <c r="E7" s="16">
        <f t="shared" ref="E7:E70" si="0">D7*B7</f>
        <v>0</v>
      </c>
    </row>
    <row r="8" spans="1:10" s="17" customFormat="1" x14ac:dyDescent="0.3">
      <c r="A8" s="12" t="s">
        <v>35</v>
      </c>
      <c r="B8" s="13">
        <v>0</v>
      </c>
      <c r="C8" s="14" t="s">
        <v>34</v>
      </c>
      <c r="D8" s="15">
        <v>1500</v>
      </c>
      <c r="E8" s="16">
        <f t="shared" si="0"/>
        <v>0</v>
      </c>
    </row>
    <row r="9" spans="1:10" s="17" customFormat="1" x14ac:dyDescent="0.3">
      <c r="A9" s="12" t="s">
        <v>36</v>
      </c>
      <c r="B9" s="13">
        <v>0</v>
      </c>
      <c r="C9" s="14" t="s">
        <v>34</v>
      </c>
      <c r="D9" s="15">
        <v>2500</v>
      </c>
      <c r="E9" s="16">
        <f t="shared" si="0"/>
        <v>0</v>
      </c>
    </row>
    <row r="10" spans="1:10" s="17" customFormat="1" x14ac:dyDescent="0.3">
      <c r="A10" s="12" t="s">
        <v>37</v>
      </c>
      <c r="B10" s="13">
        <v>0</v>
      </c>
      <c r="C10" s="14" t="s">
        <v>34</v>
      </c>
      <c r="D10" s="15">
        <v>1500</v>
      </c>
      <c r="E10" s="16">
        <f t="shared" si="0"/>
        <v>0</v>
      </c>
    </row>
    <row r="11" spans="1:10" s="17" customFormat="1" x14ac:dyDescent="0.3">
      <c r="A11" s="12" t="s">
        <v>38</v>
      </c>
      <c r="B11" s="13">
        <v>0</v>
      </c>
      <c r="C11" s="14" t="s">
        <v>34</v>
      </c>
      <c r="D11" s="15">
        <v>1500</v>
      </c>
      <c r="E11" s="16">
        <f t="shared" si="0"/>
        <v>0</v>
      </c>
    </row>
    <row r="12" spans="1:10" s="17" customFormat="1" x14ac:dyDescent="0.3">
      <c r="A12" s="8" t="s">
        <v>39</v>
      </c>
      <c r="B12" s="13">
        <f>SUM(B7:B11)*10</f>
        <v>0</v>
      </c>
      <c r="C12" s="14" t="s">
        <v>40</v>
      </c>
      <c r="D12" s="16">
        <v>35</v>
      </c>
      <c r="E12" s="16">
        <f t="shared" si="0"/>
        <v>0</v>
      </c>
    </row>
    <row r="13" spans="1:10" x14ac:dyDescent="0.3">
      <c r="A13" s="8" t="s">
        <v>41</v>
      </c>
      <c r="B13" s="18">
        <v>0</v>
      </c>
      <c r="C13" s="14" t="s">
        <v>42</v>
      </c>
      <c r="D13" s="16">
        <v>5</v>
      </c>
      <c r="E13" s="16">
        <f t="shared" si="0"/>
        <v>0</v>
      </c>
    </row>
    <row r="14" spans="1:10" x14ac:dyDescent="0.3">
      <c r="A14" s="8" t="s">
        <v>43</v>
      </c>
      <c r="B14" s="18">
        <v>0</v>
      </c>
      <c r="C14" s="14" t="s">
        <v>44</v>
      </c>
      <c r="D14" s="16">
        <v>20</v>
      </c>
      <c r="E14" s="16">
        <f>D14*B14</f>
        <v>0</v>
      </c>
    </row>
    <row r="15" spans="1:10" s="17" customFormat="1" x14ac:dyDescent="0.3">
      <c r="A15" s="19" t="s">
        <v>45</v>
      </c>
      <c r="B15" s="20">
        <v>0</v>
      </c>
      <c r="C15" s="21" t="s">
        <v>46</v>
      </c>
      <c r="D15" s="16">
        <v>85</v>
      </c>
      <c r="E15" s="16">
        <f t="shared" si="0"/>
        <v>0</v>
      </c>
    </row>
    <row r="16" spans="1:10" s="19" customFormat="1" x14ac:dyDescent="0.3">
      <c r="A16" s="19" t="s">
        <v>47</v>
      </c>
      <c r="B16" s="20">
        <v>0</v>
      </c>
      <c r="C16" s="21" t="s">
        <v>46</v>
      </c>
      <c r="D16" s="16">
        <v>80</v>
      </c>
      <c r="E16" s="16">
        <f t="shared" si="0"/>
        <v>0</v>
      </c>
    </row>
    <row r="17" spans="1:10" s="19" customFormat="1" x14ac:dyDescent="0.3">
      <c r="A17" s="19" t="s">
        <v>48</v>
      </c>
      <c r="B17" s="20">
        <f>ROUND($B$13*J186*0.05625*1.05,0)</f>
        <v>0</v>
      </c>
      <c r="C17" s="21" t="s">
        <v>42</v>
      </c>
      <c r="D17" s="16">
        <v>4</v>
      </c>
      <c r="E17" s="16">
        <f t="shared" si="0"/>
        <v>0</v>
      </c>
    </row>
    <row r="18" spans="1:10" x14ac:dyDescent="0.3">
      <c r="A18" s="8" t="s">
        <v>49</v>
      </c>
      <c r="B18" s="22">
        <f>(B13*(0.333)*(45))/2000</f>
        <v>0</v>
      </c>
      <c r="C18" s="14" t="s">
        <v>46</v>
      </c>
      <c r="D18" s="16">
        <v>850</v>
      </c>
      <c r="E18" s="16">
        <f t="shared" si="0"/>
        <v>0</v>
      </c>
      <c r="F18" s="23"/>
      <c r="G18" s="23"/>
    </row>
    <row r="19" spans="1:10" x14ac:dyDescent="0.3">
      <c r="A19" s="8" t="s">
        <v>50</v>
      </c>
      <c r="B19" s="22">
        <f>ROUND($B$13*K185*0.054375*1.05,0)</f>
        <v>0</v>
      </c>
      <c r="C19" s="14" t="s">
        <v>46</v>
      </c>
      <c r="D19" s="16">
        <v>20</v>
      </c>
      <c r="E19" s="16">
        <f t="shared" si="0"/>
        <v>0</v>
      </c>
      <c r="F19" s="23"/>
      <c r="G19" s="23"/>
    </row>
    <row r="20" spans="1:10" x14ac:dyDescent="0.3">
      <c r="A20" s="8" t="s">
        <v>51</v>
      </c>
      <c r="B20" s="22">
        <v>0</v>
      </c>
      <c r="C20" s="14" t="s">
        <v>46</v>
      </c>
      <c r="D20" s="16">
        <v>100</v>
      </c>
      <c r="E20" s="16">
        <f t="shared" si="0"/>
        <v>0</v>
      </c>
      <c r="F20" s="23"/>
      <c r="G20" s="23"/>
    </row>
    <row r="21" spans="1:10" ht="12.75" customHeight="1" x14ac:dyDescent="0.3">
      <c r="A21" s="8" t="s">
        <v>52</v>
      </c>
      <c r="B21" s="22">
        <v>0</v>
      </c>
      <c r="C21" s="14" t="s">
        <v>42</v>
      </c>
      <c r="D21" s="29">
        <v>30</v>
      </c>
      <c r="E21" s="16">
        <f t="shared" si="0"/>
        <v>0</v>
      </c>
      <c r="F21" s="23"/>
      <c r="G21" s="23"/>
    </row>
    <row r="22" spans="1:10" s="17" customFormat="1" x14ac:dyDescent="0.3">
      <c r="A22" s="8" t="s">
        <v>53</v>
      </c>
      <c r="B22" s="18">
        <v>0</v>
      </c>
      <c r="C22" s="14" t="s">
        <v>34</v>
      </c>
      <c r="D22" s="29">
        <v>5000</v>
      </c>
      <c r="E22" s="16">
        <f t="shared" si="0"/>
        <v>0</v>
      </c>
      <c r="F22" s="23"/>
      <c r="G22" s="23"/>
    </row>
    <row r="23" spans="1:10" s="17" customFormat="1" x14ac:dyDescent="0.3">
      <c r="A23" s="8" t="s">
        <v>54</v>
      </c>
      <c r="B23" s="18">
        <v>0</v>
      </c>
      <c r="C23" s="14" t="s">
        <v>34</v>
      </c>
      <c r="D23" s="29">
        <v>17000</v>
      </c>
      <c r="E23" s="16">
        <f t="shared" si="0"/>
        <v>0</v>
      </c>
      <c r="F23" s="23"/>
      <c r="G23" s="23"/>
    </row>
    <row r="24" spans="1:10" s="17" customFormat="1" x14ac:dyDescent="0.3">
      <c r="A24" s="8" t="s">
        <v>55</v>
      </c>
      <c r="B24" s="18">
        <v>0</v>
      </c>
      <c r="C24" s="14" t="s">
        <v>40</v>
      </c>
      <c r="D24" s="29">
        <v>4.9800000000000004</v>
      </c>
      <c r="E24" s="16">
        <f t="shared" si="0"/>
        <v>0</v>
      </c>
      <c r="G24" s="24"/>
    </row>
    <row r="25" spans="1:10" s="19" customFormat="1" x14ac:dyDescent="0.3">
      <c r="A25" s="8" t="s">
        <v>56</v>
      </c>
      <c r="B25" s="18">
        <v>0</v>
      </c>
      <c r="C25" s="14" t="s">
        <v>34</v>
      </c>
      <c r="D25" s="29">
        <v>20</v>
      </c>
      <c r="E25" s="16">
        <f t="shared" si="0"/>
        <v>0</v>
      </c>
      <c r="G25" s="24"/>
    </row>
    <row r="26" spans="1:10" x14ac:dyDescent="0.3">
      <c r="A26" s="8" t="s">
        <v>57</v>
      </c>
      <c r="B26" s="18">
        <v>0</v>
      </c>
      <c r="C26" s="14" t="s">
        <v>58</v>
      </c>
      <c r="D26" s="29">
        <v>160</v>
      </c>
      <c r="E26" s="16">
        <f t="shared" si="0"/>
        <v>0</v>
      </c>
    </row>
    <row r="27" spans="1:10" s="17" customFormat="1" x14ac:dyDescent="0.3">
      <c r="A27" s="8" t="s">
        <v>59</v>
      </c>
      <c r="B27" s="18">
        <v>9</v>
      </c>
      <c r="C27" s="14" t="s">
        <v>34</v>
      </c>
      <c r="D27" s="29">
        <v>4800</v>
      </c>
      <c r="E27" s="16">
        <f t="shared" si="0"/>
        <v>43200</v>
      </c>
      <c r="F27" s="8" t="s">
        <v>478</v>
      </c>
      <c r="G27" s="8"/>
      <c r="H27" s="8"/>
      <c r="I27" s="8"/>
      <c r="J27" s="8"/>
    </row>
    <row r="28" spans="1:10" s="17" customFormat="1" ht="13.05" x14ac:dyDescent="0.4">
      <c r="A28" s="8" t="s">
        <v>60</v>
      </c>
      <c r="B28" s="18">
        <v>0</v>
      </c>
      <c r="C28" s="14" t="s">
        <v>34</v>
      </c>
      <c r="D28" s="29">
        <v>350</v>
      </c>
      <c r="E28" s="16">
        <f t="shared" si="0"/>
        <v>0</v>
      </c>
      <c r="F28" s="8"/>
      <c r="G28" s="8"/>
      <c r="H28" s="8"/>
      <c r="I28" s="8"/>
      <c r="J28" s="8"/>
    </row>
    <row r="29" spans="1:10" s="17" customFormat="1" x14ac:dyDescent="0.3">
      <c r="A29" s="8" t="s">
        <v>61</v>
      </c>
      <c r="B29" s="18">
        <v>0</v>
      </c>
      <c r="C29" s="14" t="s">
        <v>40</v>
      </c>
      <c r="D29" s="16">
        <v>10</v>
      </c>
      <c r="E29" s="16">
        <f t="shared" si="0"/>
        <v>0</v>
      </c>
    </row>
    <row r="30" spans="1:10" x14ac:dyDescent="0.3">
      <c r="A30" s="8" t="s">
        <v>62</v>
      </c>
      <c r="B30" s="18">
        <v>0</v>
      </c>
      <c r="C30" s="14" t="s">
        <v>34</v>
      </c>
      <c r="D30" s="16">
        <v>3100</v>
      </c>
      <c r="E30" s="16">
        <f t="shared" si="0"/>
        <v>0</v>
      </c>
    </row>
    <row r="31" spans="1:10" x14ac:dyDescent="0.3">
      <c r="A31" s="8" t="s">
        <v>63</v>
      </c>
      <c r="B31" s="18">
        <v>0</v>
      </c>
      <c r="C31" s="14" t="s">
        <v>42</v>
      </c>
      <c r="D31" s="16">
        <v>1</v>
      </c>
      <c r="E31" s="16">
        <f t="shared" si="0"/>
        <v>0</v>
      </c>
    </row>
    <row r="32" spans="1:10" x14ac:dyDescent="0.3">
      <c r="A32" s="8" t="s">
        <v>64</v>
      </c>
      <c r="B32" s="18">
        <v>0</v>
      </c>
      <c r="C32" s="14" t="s">
        <v>58</v>
      </c>
      <c r="D32" s="16">
        <v>1710</v>
      </c>
      <c r="E32" s="16">
        <f t="shared" si="0"/>
        <v>0</v>
      </c>
    </row>
    <row r="33" spans="1:8" x14ac:dyDescent="0.3">
      <c r="A33" s="8" t="s">
        <v>65</v>
      </c>
      <c r="B33" s="18">
        <v>0</v>
      </c>
      <c r="C33" s="14" t="s">
        <v>34</v>
      </c>
      <c r="D33" s="16">
        <v>600</v>
      </c>
      <c r="E33" s="16">
        <f t="shared" si="0"/>
        <v>0</v>
      </c>
    </row>
    <row r="34" spans="1:8" x14ac:dyDescent="0.3">
      <c r="A34" s="26" t="s">
        <v>66</v>
      </c>
      <c r="B34" s="18">
        <v>0</v>
      </c>
      <c r="C34" s="14" t="s">
        <v>40</v>
      </c>
      <c r="D34" s="27">
        <v>130</v>
      </c>
      <c r="E34" s="16">
        <f t="shared" si="0"/>
        <v>0</v>
      </c>
    </row>
    <row r="35" spans="1:8" x14ac:dyDescent="0.3">
      <c r="A35" s="26" t="s">
        <v>67</v>
      </c>
      <c r="B35" s="18">
        <v>0</v>
      </c>
      <c r="C35" s="14" t="s">
        <v>40</v>
      </c>
      <c r="D35" s="27">
        <v>100</v>
      </c>
      <c r="E35" s="16">
        <f t="shared" si="0"/>
        <v>0</v>
      </c>
    </row>
    <row r="36" spans="1:8" x14ac:dyDescent="0.3">
      <c r="A36" s="8" t="s">
        <v>68</v>
      </c>
      <c r="B36" s="18">
        <v>0</v>
      </c>
      <c r="C36" s="14" t="s">
        <v>34</v>
      </c>
      <c r="D36" s="16">
        <v>16500</v>
      </c>
      <c r="E36" s="16">
        <f t="shared" si="0"/>
        <v>0</v>
      </c>
    </row>
    <row r="37" spans="1:8" x14ac:dyDescent="0.3">
      <c r="A37" s="8" t="s">
        <v>69</v>
      </c>
      <c r="B37" s="18">
        <v>0</v>
      </c>
      <c r="C37" s="14" t="s">
        <v>34</v>
      </c>
      <c r="D37" s="16">
        <v>3000</v>
      </c>
      <c r="E37" s="16">
        <f t="shared" si="0"/>
        <v>0</v>
      </c>
    </row>
    <row r="38" spans="1:8" x14ac:dyDescent="0.3">
      <c r="A38" s="8" t="s">
        <v>70</v>
      </c>
      <c r="B38" s="18">
        <v>0</v>
      </c>
      <c r="C38" s="14" t="s">
        <v>34</v>
      </c>
      <c r="D38" s="16">
        <v>1300</v>
      </c>
      <c r="E38" s="16">
        <f t="shared" si="0"/>
        <v>0</v>
      </c>
    </row>
    <row r="39" spans="1:8" x14ac:dyDescent="0.3">
      <c r="A39" s="8" t="s">
        <v>71</v>
      </c>
      <c r="B39" s="18">
        <v>0</v>
      </c>
      <c r="C39" s="14" t="s">
        <v>34</v>
      </c>
      <c r="D39" s="16">
        <v>700</v>
      </c>
      <c r="E39" s="16">
        <f t="shared" si="0"/>
        <v>0</v>
      </c>
    </row>
    <row r="40" spans="1:8" x14ac:dyDescent="0.3">
      <c r="A40" s="8" t="s">
        <v>72</v>
      </c>
      <c r="B40" s="18">
        <v>0</v>
      </c>
      <c r="C40" s="14" t="s">
        <v>34</v>
      </c>
      <c r="D40" s="16">
        <v>4600</v>
      </c>
      <c r="E40" s="16">
        <f t="shared" si="0"/>
        <v>0</v>
      </c>
    </row>
    <row r="41" spans="1:8" s="17" customFormat="1" x14ac:dyDescent="0.3">
      <c r="A41" s="8" t="s">
        <v>73</v>
      </c>
      <c r="B41" s="18">
        <v>0</v>
      </c>
      <c r="C41" s="14" t="s">
        <v>58</v>
      </c>
      <c r="D41" s="16">
        <v>75</v>
      </c>
      <c r="E41" s="16">
        <f t="shared" si="0"/>
        <v>0</v>
      </c>
    </row>
    <row r="42" spans="1:8" s="17" customFormat="1" x14ac:dyDescent="0.3">
      <c r="A42" s="8" t="s">
        <v>74</v>
      </c>
      <c r="B42" s="18">
        <v>0</v>
      </c>
      <c r="C42" s="14" t="s">
        <v>34</v>
      </c>
      <c r="D42" s="16">
        <v>5000</v>
      </c>
      <c r="E42" s="16">
        <f t="shared" si="0"/>
        <v>0</v>
      </c>
      <c r="G42" s="14"/>
      <c r="H42" s="14"/>
    </row>
    <row r="43" spans="1:8" s="17" customFormat="1" x14ac:dyDescent="0.3">
      <c r="A43" s="8" t="s">
        <v>75</v>
      </c>
      <c r="B43" s="18">
        <v>0</v>
      </c>
      <c r="C43" s="14" t="s">
        <v>40</v>
      </c>
      <c r="D43" s="16">
        <v>10</v>
      </c>
      <c r="E43" s="16">
        <f t="shared" si="0"/>
        <v>0</v>
      </c>
      <c r="G43" s="14"/>
      <c r="H43" s="14"/>
    </row>
    <row r="44" spans="1:8" s="17" customFormat="1" x14ac:dyDescent="0.3">
      <c r="A44" s="8" t="s">
        <v>76</v>
      </c>
      <c r="B44" s="18">
        <v>0</v>
      </c>
      <c r="C44" s="14" t="s">
        <v>40</v>
      </c>
      <c r="D44" s="16">
        <v>10</v>
      </c>
      <c r="E44" s="16">
        <f t="shared" si="0"/>
        <v>0</v>
      </c>
      <c r="G44" s="15"/>
      <c r="H44" s="15"/>
    </row>
    <row r="45" spans="1:8" s="17" customFormat="1" x14ac:dyDescent="0.3">
      <c r="A45" s="8" t="s">
        <v>77</v>
      </c>
      <c r="B45" s="18">
        <v>0</v>
      </c>
      <c r="C45" s="28" t="s">
        <v>40</v>
      </c>
      <c r="D45" s="29">
        <v>13</v>
      </c>
      <c r="E45" s="29">
        <f t="shared" si="0"/>
        <v>0</v>
      </c>
      <c r="G45" s="15"/>
      <c r="H45" s="15"/>
    </row>
    <row r="46" spans="1:8" x14ac:dyDescent="0.3">
      <c r="A46" s="8" t="s">
        <v>78</v>
      </c>
      <c r="B46" s="18">
        <v>0</v>
      </c>
      <c r="C46" s="28" t="s">
        <v>42</v>
      </c>
      <c r="D46" s="29">
        <v>0.7</v>
      </c>
      <c r="E46" s="29">
        <f t="shared" si="0"/>
        <v>0</v>
      </c>
    </row>
    <row r="47" spans="1:8" x14ac:dyDescent="0.3">
      <c r="A47" s="8" t="s">
        <v>79</v>
      </c>
      <c r="B47" s="18">
        <v>0</v>
      </c>
      <c r="C47" s="14" t="s">
        <v>44</v>
      </c>
      <c r="D47" s="16">
        <v>100</v>
      </c>
      <c r="E47" s="16">
        <f t="shared" si="0"/>
        <v>0</v>
      </c>
    </row>
    <row r="48" spans="1:8" x14ac:dyDescent="0.3">
      <c r="A48" s="8" t="s">
        <v>80</v>
      </c>
      <c r="B48" s="18">
        <v>0</v>
      </c>
      <c r="C48" s="14" t="s">
        <v>44</v>
      </c>
      <c r="D48" s="16">
        <v>120</v>
      </c>
      <c r="E48" s="16">
        <f t="shared" si="0"/>
        <v>0</v>
      </c>
    </row>
    <row r="49" spans="1:10" x14ac:dyDescent="0.3">
      <c r="A49" s="8" t="s">
        <v>81</v>
      </c>
      <c r="B49" s="18">
        <v>0</v>
      </c>
      <c r="C49" s="14" t="s">
        <v>44</v>
      </c>
      <c r="D49" s="16">
        <v>7.67</v>
      </c>
      <c r="E49" s="16">
        <f t="shared" si="0"/>
        <v>0</v>
      </c>
    </row>
    <row r="50" spans="1:10" s="17" customFormat="1" x14ac:dyDescent="0.3">
      <c r="A50" s="8" t="s">
        <v>82</v>
      </c>
      <c r="B50" s="18">
        <v>0</v>
      </c>
      <c r="C50" s="28" t="s">
        <v>34</v>
      </c>
      <c r="D50" s="29">
        <v>150</v>
      </c>
      <c r="E50" s="29">
        <f t="shared" si="0"/>
        <v>0</v>
      </c>
    </row>
    <row r="51" spans="1:10" s="17" customFormat="1" x14ac:dyDescent="0.3">
      <c r="A51" s="8" t="s">
        <v>83</v>
      </c>
      <c r="B51" s="18">
        <v>0</v>
      </c>
      <c r="C51" s="28" t="s">
        <v>58</v>
      </c>
      <c r="D51" s="29">
        <v>25</v>
      </c>
      <c r="E51" s="29">
        <f t="shared" si="0"/>
        <v>0</v>
      </c>
    </row>
    <row r="52" spans="1:10" s="17" customFormat="1" x14ac:dyDescent="0.3">
      <c r="A52" s="8" t="s">
        <v>84</v>
      </c>
      <c r="B52" s="18">
        <v>0</v>
      </c>
      <c r="C52" s="14" t="s">
        <v>85</v>
      </c>
      <c r="D52" s="16">
        <v>6500</v>
      </c>
      <c r="E52" s="16">
        <f t="shared" si="0"/>
        <v>0</v>
      </c>
    </row>
    <row r="53" spans="1:10" s="17" customFormat="1" x14ac:dyDescent="0.3">
      <c r="A53" s="8" t="s">
        <v>86</v>
      </c>
      <c r="B53" s="18">
        <v>3</v>
      </c>
      <c r="C53" s="14" t="s">
        <v>34</v>
      </c>
      <c r="D53" s="16">
        <v>200000</v>
      </c>
      <c r="E53" s="16">
        <f t="shared" si="0"/>
        <v>600000</v>
      </c>
      <c r="F53" s="8" t="s">
        <v>479</v>
      </c>
    </row>
    <row r="54" spans="1:10" s="17" customFormat="1" x14ac:dyDescent="0.3">
      <c r="A54" s="8" t="s">
        <v>87</v>
      </c>
      <c r="B54" s="18">
        <v>0</v>
      </c>
      <c r="C54" s="14" t="s">
        <v>34</v>
      </c>
      <c r="D54" s="16">
        <v>4500</v>
      </c>
      <c r="E54" s="16">
        <f t="shared" si="0"/>
        <v>0</v>
      </c>
    </row>
    <row r="55" spans="1:10" s="17" customFormat="1" x14ac:dyDescent="0.3">
      <c r="A55" s="30" t="s">
        <v>88</v>
      </c>
      <c r="B55" s="18">
        <v>0</v>
      </c>
      <c r="C55" s="31" t="s">
        <v>58</v>
      </c>
      <c r="D55" s="16">
        <v>221</v>
      </c>
      <c r="E55" s="16">
        <f t="shared" si="0"/>
        <v>0</v>
      </c>
    </row>
    <row r="56" spans="1:10" s="17" customFormat="1" x14ac:dyDescent="0.3">
      <c r="A56" s="8" t="s">
        <v>89</v>
      </c>
      <c r="B56" s="18">
        <v>0</v>
      </c>
      <c r="C56" s="14" t="s">
        <v>34</v>
      </c>
      <c r="D56" s="16">
        <v>2600</v>
      </c>
      <c r="E56" s="16">
        <f t="shared" si="0"/>
        <v>0</v>
      </c>
      <c r="G56" s="15"/>
      <c r="H56" s="15"/>
    </row>
    <row r="57" spans="1:10" s="17" customFormat="1" x14ac:dyDescent="0.3">
      <c r="A57" s="8" t="s">
        <v>90</v>
      </c>
      <c r="B57" s="18">
        <v>0</v>
      </c>
      <c r="C57" s="14" t="s">
        <v>58</v>
      </c>
      <c r="D57" s="16">
        <v>3</v>
      </c>
      <c r="E57" s="16">
        <f t="shared" si="0"/>
        <v>0</v>
      </c>
      <c r="G57" s="15"/>
      <c r="H57" s="15"/>
    </row>
    <row r="58" spans="1:10" s="17" customFormat="1" x14ac:dyDescent="0.3">
      <c r="A58" s="8" t="s">
        <v>91</v>
      </c>
      <c r="B58" s="18">
        <f>(B31*3)-B43</f>
        <v>0</v>
      </c>
      <c r="C58" s="28" t="s">
        <v>40</v>
      </c>
      <c r="D58" s="29">
        <v>6</v>
      </c>
      <c r="E58" s="16">
        <f t="shared" si="0"/>
        <v>0</v>
      </c>
      <c r="G58" s="15"/>
      <c r="H58" s="15"/>
    </row>
    <row r="59" spans="1:10" s="17" customFormat="1" x14ac:dyDescent="0.3">
      <c r="A59" s="8" t="s">
        <v>92</v>
      </c>
      <c r="B59" s="18">
        <v>0</v>
      </c>
      <c r="C59" s="28" t="s">
        <v>34</v>
      </c>
      <c r="D59" s="29">
        <v>500</v>
      </c>
      <c r="E59" s="16">
        <f t="shared" si="0"/>
        <v>0</v>
      </c>
      <c r="G59" s="15"/>
      <c r="H59" s="15"/>
    </row>
    <row r="60" spans="1:10" s="17" customFormat="1" x14ac:dyDescent="0.3">
      <c r="A60" s="8" t="s">
        <v>93</v>
      </c>
      <c r="B60" s="18">
        <v>0</v>
      </c>
      <c r="C60" s="28" t="s">
        <v>58</v>
      </c>
      <c r="D60" s="29">
        <v>130</v>
      </c>
      <c r="E60" s="16">
        <f t="shared" si="0"/>
        <v>0</v>
      </c>
      <c r="G60" s="15"/>
      <c r="H60" s="15"/>
    </row>
    <row r="61" spans="1:10" x14ac:dyDescent="0.3">
      <c r="A61" s="8" t="s">
        <v>94</v>
      </c>
      <c r="B61" s="18">
        <v>0</v>
      </c>
      <c r="C61" s="14" t="s">
        <v>34</v>
      </c>
      <c r="D61" s="16">
        <v>470</v>
      </c>
      <c r="E61" s="16">
        <f t="shared" si="0"/>
        <v>0</v>
      </c>
    </row>
    <row r="62" spans="1:10" s="17" customFormat="1" x14ac:dyDescent="0.3">
      <c r="A62" s="8" t="s">
        <v>95</v>
      </c>
      <c r="B62" s="18">
        <v>0</v>
      </c>
      <c r="C62" s="28" t="s">
        <v>42</v>
      </c>
      <c r="D62" s="29">
        <v>7.59</v>
      </c>
      <c r="E62" s="16">
        <f t="shared" si="0"/>
        <v>0</v>
      </c>
      <c r="F62" s="8"/>
      <c r="G62" s="8"/>
      <c r="H62" s="8"/>
      <c r="I62" s="8"/>
      <c r="J62" s="8"/>
    </row>
    <row r="63" spans="1:10" s="17" customFormat="1" x14ac:dyDescent="0.3">
      <c r="A63" s="8" t="s">
        <v>96</v>
      </c>
      <c r="B63" s="18"/>
      <c r="C63" s="28" t="s">
        <v>42</v>
      </c>
      <c r="D63" s="29">
        <v>2</v>
      </c>
      <c r="E63" s="16">
        <f t="shared" si="0"/>
        <v>0</v>
      </c>
      <c r="F63" s="8"/>
      <c r="G63" s="8"/>
      <c r="H63" s="8"/>
      <c r="I63" s="8"/>
      <c r="J63" s="8"/>
    </row>
    <row r="64" spans="1:10" s="17" customFormat="1" x14ac:dyDescent="0.3">
      <c r="A64" s="32" t="s">
        <v>97</v>
      </c>
      <c r="B64" s="33">
        <v>0</v>
      </c>
      <c r="C64" s="28" t="s">
        <v>40</v>
      </c>
      <c r="D64" s="27">
        <v>1</v>
      </c>
      <c r="E64" s="16">
        <f t="shared" si="0"/>
        <v>0</v>
      </c>
      <c r="F64" s="8"/>
      <c r="G64" s="8"/>
      <c r="H64" s="8"/>
      <c r="I64" s="8"/>
      <c r="J64" s="8"/>
    </row>
    <row r="65" spans="1:10" s="17" customFormat="1" x14ac:dyDescent="0.3">
      <c r="A65" s="32" t="s">
        <v>98</v>
      </c>
      <c r="B65" s="33">
        <v>0</v>
      </c>
      <c r="C65" s="28" t="s">
        <v>40</v>
      </c>
      <c r="D65" s="27">
        <v>4.5</v>
      </c>
      <c r="E65" s="16">
        <f t="shared" si="0"/>
        <v>0</v>
      </c>
      <c r="F65" s="8"/>
      <c r="G65" s="8"/>
      <c r="H65" s="8"/>
      <c r="I65" s="8"/>
      <c r="J65" s="8"/>
    </row>
    <row r="66" spans="1:10" x14ac:dyDescent="0.3">
      <c r="A66" s="8" t="s">
        <v>99</v>
      </c>
      <c r="B66" s="18">
        <v>0</v>
      </c>
      <c r="C66" s="28" t="s">
        <v>58</v>
      </c>
      <c r="D66" s="29">
        <v>1.1000000000000001</v>
      </c>
      <c r="E66" s="29">
        <f t="shared" si="0"/>
        <v>0</v>
      </c>
      <c r="F66" s="17"/>
      <c r="G66" s="17"/>
      <c r="H66" s="17"/>
      <c r="I66" s="17"/>
      <c r="J66" s="17"/>
    </row>
    <row r="67" spans="1:10" x14ac:dyDescent="0.3">
      <c r="A67" s="8" t="s">
        <v>100</v>
      </c>
      <c r="B67" s="18">
        <v>0</v>
      </c>
      <c r="C67" s="28" t="s">
        <v>42</v>
      </c>
      <c r="D67" s="29">
        <v>7</v>
      </c>
      <c r="E67" s="29">
        <f t="shared" si="0"/>
        <v>0</v>
      </c>
      <c r="F67" s="17"/>
      <c r="G67" s="17"/>
      <c r="H67" s="17"/>
      <c r="I67" s="17"/>
      <c r="J67" s="17"/>
    </row>
    <row r="68" spans="1:10" s="17" customFormat="1" x14ac:dyDescent="0.3">
      <c r="A68" s="8" t="s">
        <v>101</v>
      </c>
      <c r="B68" s="18">
        <v>0</v>
      </c>
      <c r="C68" s="28" t="s">
        <v>34</v>
      </c>
      <c r="D68" s="29">
        <v>150</v>
      </c>
      <c r="E68" s="29">
        <f t="shared" si="0"/>
        <v>0</v>
      </c>
    </row>
    <row r="69" spans="1:10" s="17" customFormat="1" x14ac:dyDescent="0.3">
      <c r="A69" s="8" t="s">
        <v>102</v>
      </c>
      <c r="B69" s="18">
        <v>0</v>
      </c>
      <c r="C69" s="28" t="s">
        <v>58</v>
      </c>
      <c r="D69" s="29">
        <v>0.4</v>
      </c>
      <c r="E69" s="29">
        <f t="shared" si="0"/>
        <v>0</v>
      </c>
    </row>
    <row r="70" spans="1:10" s="17" customFormat="1" x14ac:dyDescent="0.3">
      <c r="A70" s="8" t="s">
        <v>103</v>
      </c>
      <c r="B70" s="18">
        <v>0</v>
      </c>
      <c r="C70" s="28" t="s">
        <v>58</v>
      </c>
      <c r="D70" s="29">
        <v>0.4</v>
      </c>
      <c r="E70" s="29">
        <f t="shared" si="0"/>
        <v>0</v>
      </c>
      <c r="F70" s="8"/>
      <c r="G70" s="8"/>
      <c r="H70" s="8"/>
      <c r="I70" s="8"/>
      <c r="J70" s="8"/>
    </row>
    <row r="71" spans="1:10" s="17" customFormat="1" x14ac:dyDescent="0.3">
      <c r="A71" s="8" t="s">
        <v>104</v>
      </c>
      <c r="B71" s="18">
        <v>0</v>
      </c>
      <c r="C71" s="14" t="s">
        <v>34</v>
      </c>
      <c r="D71" s="16">
        <v>5000</v>
      </c>
      <c r="E71" s="16">
        <f t="shared" ref="E71:E124" si="1">D71*B71</f>
        <v>0</v>
      </c>
      <c r="F71" s="8"/>
      <c r="G71" s="8"/>
      <c r="H71" s="8"/>
      <c r="I71" s="8"/>
      <c r="J71" s="8"/>
    </row>
    <row r="72" spans="1:10" s="17" customFormat="1" x14ac:dyDescent="0.3">
      <c r="A72" s="8" t="s">
        <v>105</v>
      </c>
      <c r="B72" s="18">
        <v>0</v>
      </c>
      <c r="C72" s="14" t="s">
        <v>34</v>
      </c>
      <c r="D72" s="16">
        <v>100000</v>
      </c>
      <c r="E72" s="16">
        <v>0</v>
      </c>
      <c r="F72" s="8"/>
      <c r="G72" s="8"/>
      <c r="H72" s="8"/>
      <c r="I72" s="8"/>
      <c r="J72" s="8"/>
    </row>
    <row r="73" spans="1:10" x14ac:dyDescent="0.3">
      <c r="A73" s="8" t="s">
        <v>106</v>
      </c>
      <c r="B73" s="18">
        <v>0</v>
      </c>
      <c r="C73" s="28" t="s">
        <v>40</v>
      </c>
      <c r="D73" s="29">
        <v>20</v>
      </c>
      <c r="E73" s="29">
        <f t="shared" si="1"/>
        <v>0</v>
      </c>
    </row>
    <row r="74" spans="1:10" s="17" customFormat="1" x14ac:dyDescent="0.3">
      <c r="A74" s="8" t="s">
        <v>107</v>
      </c>
      <c r="B74" s="18">
        <v>0</v>
      </c>
      <c r="C74" s="14" t="s">
        <v>58</v>
      </c>
      <c r="D74" s="16">
        <v>10</v>
      </c>
      <c r="E74" s="16">
        <f>D74*B74</f>
        <v>0</v>
      </c>
    </row>
    <row r="75" spans="1:10" s="17" customFormat="1" x14ac:dyDescent="0.3">
      <c r="A75" s="8" t="s">
        <v>108</v>
      </c>
      <c r="B75" s="18">
        <v>0</v>
      </c>
      <c r="C75" s="14" t="s">
        <v>34</v>
      </c>
      <c r="D75" s="16">
        <v>270</v>
      </c>
      <c r="E75" s="16">
        <f>D75*B75</f>
        <v>0</v>
      </c>
    </row>
    <row r="76" spans="1:10" x14ac:dyDescent="0.3">
      <c r="A76" s="8" t="s">
        <v>109</v>
      </c>
      <c r="B76" s="18">
        <v>0</v>
      </c>
      <c r="C76" s="14" t="s">
        <v>34</v>
      </c>
      <c r="D76" s="16">
        <v>3000</v>
      </c>
      <c r="E76" s="16">
        <f>D76*B76</f>
        <v>0</v>
      </c>
    </row>
    <row r="77" spans="1:10" x14ac:dyDescent="0.3">
      <c r="A77" s="8" t="s">
        <v>110</v>
      </c>
      <c r="B77" s="18">
        <v>0</v>
      </c>
      <c r="C77" s="28" t="s">
        <v>34</v>
      </c>
      <c r="D77" s="29">
        <v>345</v>
      </c>
      <c r="E77" s="29">
        <f t="shared" si="1"/>
        <v>0</v>
      </c>
    </row>
    <row r="78" spans="1:10" s="17" customFormat="1" x14ac:dyDescent="0.3">
      <c r="A78" s="8" t="s">
        <v>111</v>
      </c>
      <c r="B78" s="18">
        <v>0</v>
      </c>
      <c r="C78" s="14" t="s">
        <v>58</v>
      </c>
      <c r="D78" s="16">
        <v>5</v>
      </c>
      <c r="E78" s="16">
        <f t="shared" si="1"/>
        <v>0</v>
      </c>
      <c r="G78" s="8"/>
      <c r="H78" s="8"/>
      <c r="I78" s="8"/>
      <c r="J78" s="8"/>
    </row>
    <row r="79" spans="1:10" s="35" customFormat="1" x14ac:dyDescent="0.3">
      <c r="A79" s="30" t="s">
        <v>112</v>
      </c>
      <c r="B79" s="18">
        <v>0</v>
      </c>
      <c r="C79" s="34" t="s">
        <v>40</v>
      </c>
      <c r="D79" s="29">
        <v>2</v>
      </c>
      <c r="E79" s="29">
        <f t="shared" si="1"/>
        <v>0</v>
      </c>
      <c r="F79" s="30"/>
      <c r="G79" s="30"/>
      <c r="H79" s="30"/>
      <c r="I79" s="30"/>
      <c r="J79" s="30"/>
    </row>
    <row r="80" spans="1:10" s="35" customFormat="1" x14ac:dyDescent="0.3">
      <c r="A80" s="30" t="s">
        <v>113</v>
      </c>
      <c r="B80" s="18">
        <v>0</v>
      </c>
      <c r="C80" s="34" t="s">
        <v>40</v>
      </c>
      <c r="D80" s="29">
        <v>2.17</v>
      </c>
      <c r="E80" s="29">
        <f t="shared" si="1"/>
        <v>0</v>
      </c>
      <c r="F80" s="30"/>
      <c r="G80" s="30"/>
      <c r="H80" s="30"/>
      <c r="I80" s="30"/>
      <c r="J80" s="30"/>
    </row>
    <row r="81" spans="1:5" x14ac:dyDescent="0.3">
      <c r="A81" s="8" t="s">
        <v>114</v>
      </c>
      <c r="B81" s="18">
        <v>0</v>
      </c>
      <c r="C81" s="14" t="s">
        <v>34</v>
      </c>
      <c r="D81" s="16">
        <v>670</v>
      </c>
      <c r="E81" s="29">
        <f t="shared" si="1"/>
        <v>0</v>
      </c>
    </row>
    <row r="82" spans="1:5" x14ac:dyDescent="0.3">
      <c r="A82" s="8" t="s">
        <v>115</v>
      </c>
      <c r="B82" s="18">
        <v>0</v>
      </c>
      <c r="C82" s="14" t="s">
        <v>34</v>
      </c>
      <c r="D82" s="16">
        <v>645</v>
      </c>
      <c r="E82" s="29">
        <f t="shared" si="1"/>
        <v>0</v>
      </c>
    </row>
    <row r="83" spans="1:5" s="17" customFormat="1" x14ac:dyDescent="0.3">
      <c r="A83" s="8" t="s">
        <v>116</v>
      </c>
      <c r="B83" s="18">
        <v>0</v>
      </c>
      <c r="C83" s="28" t="s">
        <v>58</v>
      </c>
      <c r="D83" s="29">
        <v>6.5</v>
      </c>
      <c r="E83" s="29">
        <f t="shared" si="1"/>
        <v>0</v>
      </c>
    </row>
    <row r="84" spans="1:5" x14ac:dyDescent="0.3">
      <c r="A84" s="8" t="s">
        <v>117</v>
      </c>
      <c r="B84" s="18">
        <v>0</v>
      </c>
      <c r="C84" s="14" t="s">
        <v>34</v>
      </c>
      <c r="D84" s="16">
        <v>250</v>
      </c>
      <c r="E84" s="29">
        <f t="shared" si="1"/>
        <v>0</v>
      </c>
    </row>
    <row r="85" spans="1:5" x14ac:dyDescent="0.3">
      <c r="A85" s="8" t="s">
        <v>118</v>
      </c>
      <c r="B85" s="18">
        <v>0</v>
      </c>
      <c r="C85" s="14" t="s">
        <v>34</v>
      </c>
      <c r="D85" s="16">
        <v>16</v>
      </c>
      <c r="E85" s="29">
        <f t="shared" si="1"/>
        <v>0</v>
      </c>
    </row>
    <row r="86" spans="1:5" x14ac:dyDescent="0.3">
      <c r="A86" s="8" t="s">
        <v>119</v>
      </c>
      <c r="B86" s="18">
        <v>0</v>
      </c>
      <c r="C86" s="14" t="s">
        <v>40</v>
      </c>
      <c r="D86" s="16">
        <v>100</v>
      </c>
      <c r="E86" s="29">
        <f t="shared" si="1"/>
        <v>0</v>
      </c>
    </row>
    <row r="87" spans="1:5" x14ac:dyDescent="0.3">
      <c r="A87" s="8" t="s">
        <v>120</v>
      </c>
      <c r="B87" s="18">
        <v>0</v>
      </c>
      <c r="C87" s="14" t="s">
        <v>58</v>
      </c>
      <c r="D87" s="16">
        <v>221</v>
      </c>
      <c r="E87" s="16">
        <f t="shared" si="1"/>
        <v>0</v>
      </c>
    </row>
    <row r="88" spans="1:5" s="17" customFormat="1" x14ac:dyDescent="0.3">
      <c r="A88" s="8" t="s">
        <v>121</v>
      </c>
      <c r="B88" s="18">
        <v>0</v>
      </c>
      <c r="C88" s="14" t="s">
        <v>58</v>
      </c>
      <c r="D88" s="16">
        <v>20</v>
      </c>
      <c r="E88" s="16">
        <f t="shared" si="1"/>
        <v>0</v>
      </c>
    </row>
    <row r="89" spans="1:5" s="17" customFormat="1" x14ac:dyDescent="0.3">
      <c r="A89" s="8" t="s">
        <v>122</v>
      </c>
      <c r="B89" s="18">
        <v>0</v>
      </c>
      <c r="C89" s="14" t="s">
        <v>34</v>
      </c>
      <c r="D89" s="16">
        <v>5000</v>
      </c>
      <c r="E89" s="16">
        <f t="shared" si="1"/>
        <v>0</v>
      </c>
    </row>
    <row r="90" spans="1:5" x14ac:dyDescent="0.3">
      <c r="A90" s="8" t="s">
        <v>123</v>
      </c>
      <c r="B90" s="18">
        <v>0</v>
      </c>
      <c r="C90" s="14" t="s">
        <v>34</v>
      </c>
      <c r="D90" s="16">
        <v>5500</v>
      </c>
      <c r="E90" s="16">
        <f t="shared" si="1"/>
        <v>0</v>
      </c>
    </row>
    <row r="91" spans="1:5" x14ac:dyDescent="0.3">
      <c r="A91" s="8" t="s">
        <v>124</v>
      </c>
      <c r="B91" s="18">
        <v>0</v>
      </c>
      <c r="C91" s="14" t="s">
        <v>40</v>
      </c>
      <c r="D91" s="16">
        <v>4.5</v>
      </c>
      <c r="E91" s="16">
        <f t="shared" si="1"/>
        <v>0</v>
      </c>
    </row>
    <row r="92" spans="1:5" s="17" customFormat="1" x14ac:dyDescent="0.3">
      <c r="A92" s="8" t="s">
        <v>125</v>
      </c>
      <c r="B92" s="18">
        <v>0</v>
      </c>
      <c r="C92" s="28" t="s">
        <v>40</v>
      </c>
      <c r="D92" s="29">
        <v>6.5</v>
      </c>
      <c r="E92" s="29">
        <f t="shared" si="1"/>
        <v>0</v>
      </c>
    </row>
    <row r="93" spans="1:5" s="17" customFormat="1" x14ac:dyDescent="0.3">
      <c r="A93" s="8" t="s">
        <v>126</v>
      </c>
      <c r="B93" s="18">
        <v>0</v>
      </c>
      <c r="C93" s="14" t="s">
        <v>40</v>
      </c>
      <c r="D93" s="16">
        <v>8.5</v>
      </c>
      <c r="E93" s="16">
        <f t="shared" si="1"/>
        <v>0</v>
      </c>
    </row>
    <row r="94" spans="1:5" x14ac:dyDescent="0.3">
      <c r="A94" s="8" t="s">
        <v>127</v>
      </c>
      <c r="B94" s="18">
        <v>0</v>
      </c>
      <c r="C94" s="28" t="s">
        <v>34</v>
      </c>
      <c r="D94" s="29">
        <v>80</v>
      </c>
      <c r="E94" s="29">
        <f t="shared" si="1"/>
        <v>0</v>
      </c>
    </row>
    <row r="95" spans="1:5" x14ac:dyDescent="0.3">
      <c r="A95" s="8" t="s">
        <v>128</v>
      </c>
      <c r="B95" s="18">
        <v>0</v>
      </c>
      <c r="C95" s="14" t="s">
        <v>58</v>
      </c>
      <c r="D95" s="16">
        <v>20</v>
      </c>
      <c r="E95" s="16">
        <f t="shared" si="1"/>
        <v>0</v>
      </c>
    </row>
    <row r="96" spans="1:5" x14ac:dyDescent="0.3">
      <c r="A96" s="8" t="s">
        <v>129</v>
      </c>
      <c r="B96" s="18">
        <v>0</v>
      </c>
      <c r="C96" s="28" t="s">
        <v>34</v>
      </c>
      <c r="D96" s="29">
        <v>13800</v>
      </c>
      <c r="E96" s="29">
        <f t="shared" si="1"/>
        <v>0</v>
      </c>
    </row>
    <row r="97" spans="1:10" x14ac:dyDescent="0.3">
      <c r="A97" s="8" t="s">
        <v>130</v>
      </c>
      <c r="B97" s="18">
        <v>0</v>
      </c>
      <c r="C97" s="28" t="s">
        <v>42</v>
      </c>
      <c r="D97" s="29">
        <v>2.7</v>
      </c>
      <c r="E97" s="29">
        <f t="shared" si="1"/>
        <v>0</v>
      </c>
    </row>
    <row r="98" spans="1:10" x14ac:dyDescent="0.3">
      <c r="A98" s="8" t="s">
        <v>131</v>
      </c>
      <c r="B98" s="18">
        <v>0</v>
      </c>
      <c r="C98" s="14" t="s">
        <v>34</v>
      </c>
      <c r="D98" s="16">
        <v>9500</v>
      </c>
      <c r="E98" s="16">
        <f t="shared" si="1"/>
        <v>0</v>
      </c>
    </row>
    <row r="99" spans="1:10" x14ac:dyDescent="0.3">
      <c r="A99" s="8" t="s">
        <v>132</v>
      </c>
      <c r="B99" s="18">
        <v>0</v>
      </c>
      <c r="C99" s="14" t="s">
        <v>58</v>
      </c>
      <c r="D99" s="16">
        <v>240</v>
      </c>
      <c r="E99" s="16">
        <f t="shared" si="1"/>
        <v>0</v>
      </c>
    </row>
    <row r="100" spans="1:10" x14ac:dyDescent="0.3">
      <c r="A100" s="8" t="s">
        <v>133</v>
      </c>
      <c r="B100" s="18">
        <v>0</v>
      </c>
      <c r="C100" s="14" t="s">
        <v>40</v>
      </c>
      <c r="D100" s="16">
        <v>6</v>
      </c>
      <c r="E100" s="16">
        <f t="shared" si="1"/>
        <v>0</v>
      </c>
    </row>
    <row r="101" spans="1:10" x14ac:dyDescent="0.3">
      <c r="A101" s="8" t="s">
        <v>134</v>
      </c>
      <c r="B101" s="18">
        <v>0</v>
      </c>
      <c r="C101" s="14" t="s">
        <v>34</v>
      </c>
      <c r="D101" s="16">
        <v>4000</v>
      </c>
      <c r="E101" s="16">
        <f t="shared" si="1"/>
        <v>0</v>
      </c>
    </row>
    <row r="102" spans="1:10" x14ac:dyDescent="0.3">
      <c r="A102" s="8" t="s">
        <v>135</v>
      </c>
      <c r="B102" s="18">
        <v>0</v>
      </c>
      <c r="C102" s="14" t="s">
        <v>34</v>
      </c>
      <c r="D102" s="16">
        <v>8000</v>
      </c>
      <c r="E102" s="16">
        <f t="shared" si="1"/>
        <v>0</v>
      </c>
    </row>
    <row r="103" spans="1:10" x14ac:dyDescent="0.3">
      <c r="A103" s="8" t="s">
        <v>136</v>
      </c>
      <c r="B103" s="18">
        <v>0</v>
      </c>
      <c r="C103" s="28" t="s">
        <v>58</v>
      </c>
      <c r="D103" s="29">
        <v>180</v>
      </c>
      <c r="E103" s="16">
        <f t="shared" si="1"/>
        <v>0</v>
      </c>
    </row>
    <row r="104" spans="1:10" x14ac:dyDescent="0.3">
      <c r="A104" s="8" t="s">
        <v>137</v>
      </c>
      <c r="B104" s="18">
        <v>60</v>
      </c>
      <c r="C104" s="28" t="s">
        <v>34</v>
      </c>
      <c r="D104" s="29">
        <v>3600</v>
      </c>
      <c r="E104" s="16">
        <f t="shared" si="1"/>
        <v>216000</v>
      </c>
      <c r="F104" s="8" t="s">
        <v>478</v>
      </c>
    </row>
    <row r="105" spans="1:10" x14ac:dyDescent="0.3">
      <c r="A105" s="8" t="s">
        <v>138</v>
      </c>
      <c r="B105" s="18">
        <v>0</v>
      </c>
      <c r="C105" s="28" t="s">
        <v>34</v>
      </c>
      <c r="D105" s="29">
        <v>500</v>
      </c>
      <c r="E105" s="16">
        <f t="shared" si="1"/>
        <v>0</v>
      </c>
      <c r="F105" s="17"/>
      <c r="G105" s="17"/>
      <c r="H105" s="17"/>
      <c r="I105" s="17"/>
      <c r="J105" s="17"/>
    </row>
    <row r="106" spans="1:10" s="17" customFormat="1" x14ac:dyDescent="0.3">
      <c r="A106" s="36" t="s">
        <v>139</v>
      </c>
      <c r="B106" s="18">
        <f>B104*250</f>
        <v>15000</v>
      </c>
      <c r="C106" s="28" t="s">
        <v>58</v>
      </c>
      <c r="D106" s="29">
        <v>40</v>
      </c>
      <c r="E106" s="16">
        <f t="shared" si="1"/>
        <v>600000</v>
      </c>
      <c r="F106" s="8" t="s">
        <v>478</v>
      </c>
      <c r="G106" s="8"/>
      <c r="H106" s="8"/>
      <c r="I106" s="8"/>
      <c r="J106" s="8"/>
    </row>
    <row r="107" spans="1:10" x14ac:dyDescent="0.3">
      <c r="A107" s="8" t="s">
        <v>140</v>
      </c>
      <c r="B107" s="18">
        <v>0</v>
      </c>
      <c r="C107" s="28" t="s">
        <v>34</v>
      </c>
      <c r="D107" s="29">
        <v>9600</v>
      </c>
      <c r="E107" s="16">
        <f t="shared" si="1"/>
        <v>0</v>
      </c>
    </row>
    <row r="108" spans="1:10" x14ac:dyDescent="0.3">
      <c r="A108" s="8" t="s">
        <v>141</v>
      </c>
      <c r="B108" s="18">
        <v>9</v>
      </c>
      <c r="C108" s="28" t="s">
        <v>34</v>
      </c>
      <c r="D108" s="29">
        <v>250000</v>
      </c>
      <c r="E108" s="29">
        <f t="shared" si="1"/>
        <v>2250000</v>
      </c>
      <c r="F108" s="8" t="s">
        <v>479</v>
      </c>
    </row>
    <row r="109" spans="1:10" s="17" customFormat="1" x14ac:dyDescent="0.3">
      <c r="A109" s="8" t="s">
        <v>142</v>
      </c>
      <c r="B109" s="18">
        <v>0</v>
      </c>
      <c r="C109" s="28" t="s">
        <v>34</v>
      </c>
      <c r="D109" s="29">
        <v>88000</v>
      </c>
      <c r="E109" s="16">
        <f t="shared" si="1"/>
        <v>0</v>
      </c>
    </row>
    <row r="110" spans="1:10" s="17" customFormat="1" x14ac:dyDescent="0.3">
      <c r="A110" s="8" t="s">
        <v>143</v>
      </c>
      <c r="B110" s="18">
        <v>0</v>
      </c>
      <c r="C110" s="28" t="s">
        <v>34</v>
      </c>
      <c r="D110" s="29">
        <v>2000</v>
      </c>
      <c r="E110" s="16">
        <f t="shared" si="1"/>
        <v>0</v>
      </c>
    </row>
    <row r="111" spans="1:10" x14ac:dyDescent="0.3">
      <c r="A111" s="8" t="s">
        <v>144</v>
      </c>
      <c r="B111" s="18">
        <v>0</v>
      </c>
      <c r="C111" s="28" t="s">
        <v>85</v>
      </c>
      <c r="D111" s="29">
        <v>880</v>
      </c>
      <c r="E111" s="16">
        <f t="shared" si="1"/>
        <v>0</v>
      </c>
    </row>
    <row r="112" spans="1:10" x14ac:dyDescent="0.3">
      <c r="A112" s="8" t="s">
        <v>145</v>
      </c>
      <c r="B112" s="18">
        <v>0</v>
      </c>
      <c r="C112" s="28" t="s">
        <v>34</v>
      </c>
      <c r="D112" s="29">
        <v>2500</v>
      </c>
      <c r="E112" s="16">
        <f t="shared" si="1"/>
        <v>0</v>
      </c>
    </row>
    <row r="113" spans="1:10" x14ac:dyDescent="0.3">
      <c r="A113" s="36" t="s">
        <v>146</v>
      </c>
      <c r="B113" s="18">
        <v>9500</v>
      </c>
      <c r="C113" s="28" t="s">
        <v>58</v>
      </c>
      <c r="D113" s="29">
        <v>300</v>
      </c>
      <c r="E113" s="16">
        <f t="shared" si="1"/>
        <v>2850000</v>
      </c>
      <c r="F113" s="8" t="s">
        <v>478</v>
      </c>
    </row>
    <row r="114" spans="1:10" x14ac:dyDescent="0.3">
      <c r="A114" s="8" t="s">
        <v>147</v>
      </c>
      <c r="B114" s="18">
        <v>0</v>
      </c>
      <c r="C114" s="28" t="s">
        <v>40</v>
      </c>
      <c r="D114" s="29">
        <v>10</v>
      </c>
      <c r="E114" s="16">
        <f t="shared" si="1"/>
        <v>0</v>
      </c>
    </row>
    <row r="115" spans="1:10" s="17" customFormat="1" x14ac:dyDescent="0.3">
      <c r="A115" s="8" t="s">
        <v>148</v>
      </c>
      <c r="B115" s="18">
        <v>0</v>
      </c>
      <c r="C115" s="28" t="s">
        <v>34</v>
      </c>
      <c r="D115" s="29">
        <v>2200</v>
      </c>
      <c r="E115" s="16">
        <f t="shared" si="1"/>
        <v>0</v>
      </c>
    </row>
    <row r="116" spans="1:10" x14ac:dyDescent="0.3">
      <c r="A116" s="8" t="s">
        <v>149</v>
      </c>
      <c r="B116" s="18">
        <v>0</v>
      </c>
      <c r="C116" s="28" t="s">
        <v>58</v>
      </c>
      <c r="D116" s="29">
        <v>18</v>
      </c>
      <c r="E116" s="16">
        <f t="shared" si="1"/>
        <v>0</v>
      </c>
      <c r="F116" s="17"/>
      <c r="G116" s="17"/>
      <c r="H116" s="17"/>
      <c r="I116" s="17"/>
      <c r="J116" s="17"/>
    </row>
    <row r="117" spans="1:10" s="17" customFormat="1" x14ac:dyDescent="0.3">
      <c r="A117" s="8" t="s">
        <v>150</v>
      </c>
      <c r="B117" s="18">
        <v>0</v>
      </c>
      <c r="C117" s="28" t="s">
        <v>34</v>
      </c>
      <c r="D117" s="29">
        <v>383</v>
      </c>
      <c r="E117" s="16">
        <f t="shared" si="1"/>
        <v>0</v>
      </c>
      <c r="G117" s="8"/>
      <c r="H117" s="8"/>
      <c r="I117" s="8"/>
      <c r="J117" s="8"/>
    </row>
    <row r="118" spans="1:10" s="17" customFormat="1" x14ac:dyDescent="0.3">
      <c r="A118" s="37" t="s">
        <v>151</v>
      </c>
      <c r="B118" s="18">
        <v>0</v>
      </c>
      <c r="C118" s="34" t="s">
        <v>34</v>
      </c>
      <c r="D118" s="27">
        <v>2350</v>
      </c>
      <c r="E118" s="29">
        <f t="shared" si="1"/>
        <v>0</v>
      </c>
      <c r="G118" s="8"/>
      <c r="H118" s="8"/>
      <c r="I118" s="8"/>
      <c r="J118" s="8"/>
    </row>
    <row r="119" spans="1:10" s="17" customFormat="1" x14ac:dyDescent="0.3">
      <c r="A119" s="30" t="s">
        <v>152</v>
      </c>
      <c r="B119" s="18">
        <v>0</v>
      </c>
      <c r="C119" s="34" t="s">
        <v>34</v>
      </c>
      <c r="D119" s="29">
        <v>710</v>
      </c>
      <c r="E119" s="29">
        <f t="shared" si="1"/>
        <v>0</v>
      </c>
      <c r="F119" s="30"/>
      <c r="G119" s="30"/>
      <c r="H119" s="30"/>
      <c r="I119" s="30"/>
      <c r="J119" s="30"/>
    </row>
    <row r="120" spans="1:10" s="17" customFormat="1" x14ac:dyDescent="0.3">
      <c r="A120" s="30" t="s">
        <v>153</v>
      </c>
      <c r="B120" s="18">
        <v>0</v>
      </c>
      <c r="C120" s="34" t="s">
        <v>58</v>
      </c>
      <c r="D120" s="29">
        <v>50</v>
      </c>
      <c r="E120" s="29">
        <f t="shared" si="1"/>
        <v>0</v>
      </c>
      <c r="F120" s="30"/>
      <c r="G120" s="30"/>
      <c r="H120" s="30"/>
      <c r="I120" s="30"/>
      <c r="J120" s="30"/>
    </row>
    <row r="121" spans="1:10" s="17" customFormat="1" x14ac:dyDescent="0.3">
      <c r="A121" s="30" t="s">
        <v>154</v>
      </c>
      <c r="B121" s="18">
        <v>20</v>
      </c>
      <c r="C121" s="34" t="s">
        <v>34</v>
      </c>
      <c r="D121" s="29">
        <v>30000</v>
      </c>
      <c r="E121" s="29">
        <f t="shared" si="1"/>
        <v>600000</v>
      </c>
      <c r="F121" s="30" t="s">
        <v>480</v>
      </c>
      <c r="G121" s="30"/>
      <c r="H121" s="30"/>
      <c r="I121" s="30"/>
      <c r="J121" s="30"/>
    </row>
    <row r="122" spans="1:10" s="17" customFormat="1" x14ac:dyDescent="0.3">
      <c r="A122" s="38" t="s">
        <v>155</v>
      </c>
      <c r="B122" s="18">
        <v>1</v>
      </c>
      <c r="C122" s="34" t="s">
        <v>156</v>
      </c>
      <c r="D122" s="29">
        <v>900000</v>
      </c>
      <c r="E122" s="29">
        <f t="shared" si="1"/>
        <v>900000</v>
      </c>
      <c r="F122" s="30"/>
      <c r="G122" s="30"/>
      <c r="H122" s="30"/>
      <c r="I122" s="30"/>
      <c r="J122" s="30"/>
    </row>
    <row r="123" spans="1:10" s="17" customFormat="1" x14ac:dyDescent="0.3">
      <c r="A123" s="38" t="s">
        <v>157</v>
      </c>
      <c r="B123" s="18">
        <v>3</v>
      </c>
      <c r="C123" s="34" t="s">
        <v>156</v>
      </c>
      <c r="D123" s="29">
        <v>250000</v>
      </c>
      <c r="E123" s="29">
        <f t="shared" si="1"/>
        <v>750000</v>
      </c>
      <c r="F123" s="8" t="s">
        <v>479</v>
      </c>
      <c r="G123" s="30"/>
      <c r="H123" s="30"/>
      <c r="I123" s="30"/>
      <c r="J123" s="30"/>
    </row>
    <row r="124" spans="1:10" s="17" customFormat="1" x14ac:dyDescent="0.3">
      <c r="A124" s="30" t="s">
        <v>158</v>
      </c>
      <c r="B124" s="18">
        <v>20</v>
      </c>
      <c r="C124" s="34" t="s">
        <v>34</v>
      </c>
      <c r="D124" s="29">
        <v>20000</v>
      </c>
      <c r="E124" s="29">
        <f t="shared" si="1"/>
        <v>400000</v>
      </c>
      <c r="F124" s="8" t="s">
        <v>479</v>
      </c>
      <c r="G124" s="30"/>
      <c r="H124" s="30"/>
      <c r="I124" s="30"/>
      <c r="J124" s="30"/>
    </row>
    <row r="125" spans="1:10" ht="13.2" x14ac:dyDescent="0.35">
      <c r="A125" s="39" t="s">
        <v>18</v>
      </c>
      <c r="B125" s="40"/>
      <c r="C125" s="40"/>
      <c r="D125" s="40"/>
      <c r="E125" s="41">
        <f>SUM(E7:E124)</f>
        <v>9209200</v>
      </c>
      <c r="F125" s="41"/>
      <c r="G125" s="41"/>
      <c r="H125" s="41"/>
      <c r="I125" s="41"/>
      <c r="J125" s="42"/>
    </row>
    <row r="126" spans="1:10" ht="13.2" x14ac:dyDescent="0.35">
      <c r="A126" s="8" t="s">
        <v>159</v>
      </c>
      <c r="B126" s="43"/>
      <c r="C126" s="43"/>
      <c r="D126" s="44">
        <v>7.0000000000000001E-3</v>
      </c>
      <c r="E126" s="45">
        <f>$D$126*E125</f>
        <v>64464.4</v>
      </c>
      <c r="F126" s="45"/>
      <c r="G126" s="45"/>
      <c r="H126" s="45"/>
      <c r="I126" s="45"/>
      <c r="J126" s="45"/>
    </row>
    <row r="127" spans="1:10" ht="13.2" x14ac:dyDescent="0.35">
      <c r="A127" s="8" t="s">
        <v>160</v>
      </c>
      <c r="B127" s="43"/>
      <c r="C127" s="43"/>
      <c r="D127" s="46">
        <v>0.02</v>
      </c>
      <c r="E127" s="45">
        <f>$D$127*E125</f>
        <v>184184</v>
      </c>
      <c r="F127" s="45"/>
      <c r="G127" s="45"/>
      <c r="H127" s="45"/>
      <c r="I127" s="45"/>
      <c r="J127" s="45"/>
    </row>
    <row r="128" spans="1:10" ht="13.2" x14ac:dyDescent="0.35">
      <c r="A128" s="8" t="s">
        <v>161</v>
      </c>
      <c r="B128" s="43"/>
      <c r="C128" s="43"/>
      <c r="D128" s="46">
        <v>0.02</v>
      </c>
      <c r="E128" s="45">
        <f>$D$128*E125</f>
        <v>184184</v>
      </c>
      <c r="F128" s="45"/>
      <c r="G128" s="45"/>
      <c r="H128" s="45"/>
      <c r="I128" s="45"/>
      <c r="J128" s="45"/>
    </row>
    <row r="129" spans="1:10" s="47" customFormat="1" ht="13.2" x14ac:dyDescent="0.35">
      <c r="A129" s="8" t="s">
        <v>162</v>
      </c>
      <c r="B129" s="14"/>
      <c r="C129" s="14"/>
      <c r="D129" s="46">
        <v>0.05</v>
      </c>
      <c r="E129" s="45">
        <f>$D$129*E125</f>
        <v>460460</v>
      </c>
      <c r="F129" s="45"/>
      <c r="G129" s="45"/>
      <c r="H129" s="45"/>
      <c r="I129" s="45"/>
      <c r="J129" s="45"/>
    </row>
    <row r="130" spans="1:10" s="47" customFormat="1" ht="13.2" x14ac:dyDescent="0.35">
      <c r="A130" s="8" t="s">
        <v>163</v>
      </c>
      <c r="B130" s="14"/>
      <c r="C130" s="14"/>
      <c r="D130" s="46">
        <v>0.1</v>
      </c>
      <c r="E130" s="45">
        <f>$D$130*E125</f>
        <v>920920</v>
      </c>
      <c r="F130" s="45"/>
      <c r="G130" s="45"/>
      <c r="H130" s="45"/>
      <c r="I130" s="45"/>
      <c r="J130" s="45"/>
    </row>
    <row r="131" spans="1:10" s="47" customFormat="1" ht="13.2" x14ac:dyDescent="0.35">
      <c r="A131" s="8" t="s">
        <v>164</v>
      </c>
      <c r="B131" s="14"/>
      <c r="C131" s="14"/>
      <c r="D131" s="46">
        <v>0.2</v>
      </c>
      <c r="E131" s="45">
        <f>$D$131*E125</f>
        <v>1841840</v>
      </c>
      <c r="F131" s="45"/>
      <c r="G131" s="45"/>
      <c r="H131" s="45"/>
      <c r="I131" s="45"/>
      <c r="J131" s="45"/>
    </row>
    <row r="132" spans="1:10" ht="13.2" x14ac:dyDescent="0.35">
      <c r="A132" s="47" t="s">
        <v>165</v>
      </c>
      <c r="B132" s="43"/>
      <c r="C132" s="43"/>
      <c r="D132" s="43"/>
      <c r="E132" s="48">
        <f t="shared" ref="E132" si="2">SUM(E125:E131)</f>
        <v>12865252.4</v>
      </c>
      <c r="F132" s="48"/>
      <c r="G132" s="48"/>
      <c r="H132" s="48"/>
      <c r="I132" s="48"/>
      <c r="J132" s="48"/>
    </row>
    <row r="133" spans="1:10" ht="13.2" x14ac:dyDescent="0.35">
      <c r="A133" s="8" t="s">
        <v>166</v>
      </c>
      <c r="B133" s="43"/>
      <c r="C133" s="43"/>
      <c r="D133" s="49">
        <v>75000</v>
      </c>
      <c r="E133" s="45">
        <f t="shared" ref="E133" si="3">$D$133</f>
        <v>75000</v>
      </c>
      <c r="F133" s="45"/>
      <c r="G133" s="45"/>
      <c r="H133" s="45"/>
      <c r="I133" s="45"/>
      <c r="J133" s="48"/>
    </row>
    <row r="134" spans="1:10" x14ac:dyDescent="0.3">
      <c r="A134" s="8" t="s">
        <v>685</v>
      </c>
      <c r="D134" s="50" t="s">
        <v>167</v>
      </c>
      <c r="E134" s="45">
        <f>MAX(50000,E132*0.15)</f>
        <v>1929787.8599999999</v>
      </c>
      <c r="F134" s="45"/>
      <c r="G134" s="45"/>
      <c r="H134" s="45"/>
      <c r="I134" s="45"/>
      <c r="J134" s="45"/>
    </row>
    <row r="135" spans="1:10" s="47" customFormat="1" ht="13.8" thickBot="1" x14ac:dyDescent="0.4">
      <c r="A135" s="8" t="s">
        <v>168</v>
      </c>
      <c r="B135" s="14"/>
      <c r="C135" s="14"/>
      <c r="D135" s="50" t="s">
        <v>169</v>
      </c>
      <c r="E135" s="45">
        <f t="shared" ref="E135" si="4">0.12*E132</f>
        <v>1543830.2879999999</v>
      </c>
      <c r="F135" s="45"/>
      <c r="G135" s="45"/>
      <c r="H135" s="45"/>
      <c r="I135" s="45"/>
      <c r="J135" s="45"/>
    </row>
    <row r="136" spans="1:10" s="17" customFormat="1" ht="12.6" thickBot="1" x14ac:dyDescent="0.35">
      <c r="A136" s="8" t="s">
        <v>170</v>
      </c>
      <c r="B136" s="51">
        <v>2</v>
      </c>
      <c r="C136" s="14" t="s">
        <v>34</v>
      </c>
      <c r="D136" s="25">
        <v>25000</v>
      </c>
      <c r="E136" s="16">
        <f>$D$136*$B$136</f>
        <v>50000</v>
      </c>
      <c r="F136" s="16"/>
      <c r="G136" s="16"/>
      <c r="H136" s="16"/>
      <c r="I136" s="16"/>
      <c r="J136" s="16"/>
    </row>
    <row r="137" spans="1:10" s="17" customFormat="1" ht="12.6" thickBot="1" x14ac:dyDescent="0.35">
      <c r="A137" s="8" t="s">
        <v>171</v>
      </c>
      <c r="B137" s="51">
        <v>2</v>
      </c>
      <c r="C137" s="14" t="s">
        <v>34</v>
      </c>
      <c r="D137" s="25">
        <v>75000</v>
      </c>
      <c r="E137" s="16">
        <f>$D$137*$B$137</f>
        <v>150000</v>
      </c>
      <c r="F137" s="16"/>
      <c r="G137" s="16"/>
      <c r="H137" s="16"/>
      <c r="I137" s="16"/>
      <c r="J137" s="16"/>
    </row>
    <row r="138" spans="1:10" s="17" customFormat="1" ht="12.6" thickBot="1" x14ac:dyDescent="0.35">
      <c r="A138" s="8" t="s">
        <v>686</v>
      </c>
      <c r="B138" s="52">
        <v>0.02</v>
      </c>
      <c r="C138" s="14"/>
      <c r="D138" s="16" t="s">
        <v>172</v>
      </c>
      <c r="E138" s="16">
        <f>$B$138*E125</f>
        <v>184184</v>
      </c>
      <c r="F138" s="16"/>
      <c r="G138" s="16"/>
      <c r="H138" s="16"/>
      <c r="I138" s="16"/>
      <c r="J138" s="16"/>
    </row>
    <row r="139" spans="1:10" s="17" customFormat="1" ht="12.6" thickBot="1" x14ac:dyDescent="0.35">
      <c r="A139" s="8" t="s">
        <v>173</v>
      </c>
      <c r="B139" s="53">
        <v>2</v>
      </c>
      <c r="C139" s="14" t="s">
        <v>34</v>
      </c>
      <c r="D139" s="16">
        <v>10000</v>
      </c>
      <c r="E139" s="16">
        <f>$D$139*$B$139</f>
        <v>20000</v>
      </c>
      <c r="F139" s="16"/>
      <c r="G139" s="16"/>
      <c r="H139" s="16"/>
      <c r="I139" s="16"/>
      <c r="J139" s="16"/>
    </row>
    <row r="140" spans="1:10" s="17" customFormat="1" ht="12.6" thickBot="1" x14ac:dyDescent="0.35">
      <c r="A140" s="8" t="s">
        <v>174</v>
      </c>
      <c r="B140" s="14" t="s">
        <v>175</v>
      </c>
      <c r="C140" s="53">
        <v>85</v>
      </c>
      <c r="D140" s="54">
        <f>IFERROR(VLOOKUP(C140,B200:C204,2,FALSE),0)</f>
        <v>12000</v>
      </c>
      <c r="E140" s="16">
        <f>$D$140</f>
        <v>12000</v>
      </c>
      <c r="F140" s="16"/>
      <c r="G140" s="16"/>
      <c r="H140" s="16"/>
      <c r="I140" s="16"/>
      <c r="J140" s="16"/>
    </row>
    <row r="141" spans="1:10" s="17" customFormat="1" ht="12.6" thickBot="1" x14ac:dyDescent="0.35">
      <c r="A141" s="8" t="s">
        <v>176</v>
      </c>
      <c r="B141" s="53">
        <v>2</v>
      </c>
      <c r="C141" s="14" t="s">
        <v>34</v>
      </c>
      <c r="D141" s="16">
        <v>5000</v>
      </c>
      <c r="E141" s="16">
        <f>$D$141*$B$141</f>
        <v>10000</v>
      </c>
      <c r="F141" s="16"/>
      <c r="G141" s="16"/>
      <c r="H141" s="16"/>
      <c r="I141" s="16"/>
      <c r="J141" s="16"/>
    </row>
    <row r="142" spans="1:10" s="17" customFormat="1" ht="12.6" thickBot="1" x14ac:dyDescent="0.35">
      <c r="A142" s="8" t="s">
        <v>177</v>
      </c>
      <c r="B142" s="53">
        <v>2</v>
      </c>
      <c r="C142" s="14" t="s">
        <v>34</v>
      </c>
      <c r="D142" s="16">
        <v>6520</v>
      </c>
      <c r="E142" s="16">
        <f>$D$142*$B$142</f>
        <v>13040</v>
      </c>
      <c r="F142" s="16"/>
      <c r="G142" s="16"/>
      <c r="H142" s="16"/>
      <c r="I142" s="16"/>
      <c r="J142" s="16"/>
    </row>
    <row r="143" spans="1:10" s="17" customFormat="1" ht="12.6" thickBot="1" x14ac:dyDescent="0.35">
      <c r="A143" s="8" t="s">
        <v>178</v>
      </c>
      <c r="B143" s="53">
        <v>0</v>
      </c>
      <c r="C143" s="14" t="s">
        <v>40</v>
      </c>
      <c r="D143" s="16">
        <f>10</f>
        <v>10</v>
      </c>
      <c r="E143" s="16">
        <f>($B$143*$D$143)*1.03</f>
        <v>0</v>
      </c>
      <c r="F143" s="16"/>
      <c r="G143" s="16"/>
      <c r="H143" s="16"/>
      <c r="I143" s="16"/>
      <c r="J143" s="16"/>
    </row>
    <row r="144" spans="1:10" s="17" customFormat="1" ht="12.6" thickBot="1" x14ac:dyDescent="0.35">
      <c r="A144" s="8" t="s">
        <v>179</v>
      </c>
      <c r="B144" s="53">
        <v>0</v>
      </c>
      <c r="C144" s="14" t="s">
        <v>34</v>
      </c>
      <c r="D144" s="16">
        <f>2500+3000+5000+750+3000+3000</f>
        <v>17250</v>
      </c>
      <c r="E144" s="16">
        <f>$B$144*D144</f>
        <v>0</v>
      </c>
      <c r="F144" s="16"/>
      <c r="G144" s="16"/>
      <c r="H144" s="16"/>
      <c r="I144" s="16"/>
      <c r="J144" s="16"/>
    </row>
    <row r="145" spans="1:10" s="17" customFormat="1" ht="12.6" thickBot="1" x14ac:dyDescent="0.35">
      <c r="A145" s="55" t="s">
        <v>180</v>
      </c>
      <c r="B145" s="53">
        <v>44000</v>
      </c>
      <c r="C145" s="14" t="s">
        <v>40</v>
      </c>
      <c r="D145" s="16">
        <v>7.55</v>
      </c>
      <c r="E145" s="16">
        <f>$D$145*$B$145</f>
        <v>332200</v>
      </c>
      <c r="F145" s="16"/>
      <c r="G145" s="16"/>
      <c r="H145" s="16"/>
      <c r="I145" s="16"/>
      <c r="J145" s="16"/>
    </row>
    <row r="146" spans="1:10" s="17" customFormat="1" ht="12.6" thickBot="1" x14ac:dyDescent="0.35">
      <c r="A146" s="8" t="s">
        <v>181</v>
      </c>
      <c r="B146" s="53">
        <v>20</v>
      </c>
      <c r="C146" s="14" t="s">
        <v>34</v>
      </c>
      <c r="D146" s="16">
        <v>2500</v>
      </c>
      <c r="E146" s="16">
        <f>$D$146*$B$146</f>
        <v>50000</v>
      </c>
      <c r="F146" s="16"/>
      <c r="G146" s="16"/>
      <c r="H146" s="16"/>
      <c r="I146" s="16"/>
      <c r="J146" s="16"/>
    </row>
    <row r="147" spans="1:10" s="17" customFormat="1" ht="12.6" thickBot="1" x14ac:dyDescent="0.35">
      <c r="A147" s="8" t="s">
        <v>182</v>
      </c>
      <c r="B147" s="53">
        <v>20</v>
      </c>
      <c r="C147" s="14" t="s">
        <v>34</v>
      </c>
      <c r="D147" s="16">
        <v>327</v>
      </c>
      <c r="E147" s="16">
        <f>$D$147*$B$147</f>
        <v>6540</v>
      </c>
      <c r="F147" s="16"/>
      <c r="G147" s="16"/>
      <c r="H147" s="16"/>
      <c r="I147" s="16"/>
      <c r="J147" s="16"/>
    </row>
    <row r="148" spans="1:10" s="17" customFormat="1" ht="12.6" thickBot="1" x14ac:dyDescent="0.35">
      <c r="A148" s="8" t="s">
        <v>183</v>
      </c>
      <c r="B148" s="53">
        <v>20</v>
      </c>
      <c r="C148" s="14" t="s">
        <v>34</v>
      </c>
      <c r="D148" s="16">
        <v>3000</v>
      </c>
      <c r="E148" s="16">
        <f>$D$148*$B$148</f>
        <v>60000</v>
      </c>
      <c r="F148" s="16"/>
      <c r="G148" s="16"/>
      <c r="H148" s="16"/>
      <c r="I148" s="16"/>
      <c r="J148" s="16"/>
    </row>
    <row r="149" spans="1:10" s="17" customFormat="1" ht="12.6" thickBot="1" x14ac:dyDescent="0.35">
      <c r="A149" s="8" t="s">
        <v>184</v>
      </c>
      <c r="B149" s="53">
        <v>20</v>
      </c>
      <c r="C149" s="14" t="s">
        <v>34</v>
      </c>
      <c r="D149" s="16">
        <v>650</v>
      </c>
      <c r="E149" s="16">
        <f>$D$149*$B$149</f>
        <v>13000</v>
      </c>
      <c r="F149" s="16"/>
      <c r="G149" s="16"/>
      <c r="H149" s="16"/>
      <c r="I149" s="16"/>
      <c r="J149" s="16"/>
    </row>
    <row r="150" spans="1:10" s="17" customFormat="1" ht="12.6" thickBot="1" x14ac:dyDescent="0.35">
      <c r="A150" s="8" t="s">
        <v>185</v>
      </c>
      <c r="B150" s="53">
        <v>20</v>
      </c>
      <c r="C150" s="14" t="s">
        <v>34</v>
      </c>
      <c r="D150" s="16">
        <v>327</v>
      </c>
      <c r="E150" s="16">
        <f>$D$150*$B$150</f>
        <v>6540</v>
      </c>
      <c r="F150" s="16"/>
      <c r="G150" s="16"/>
      <c r="H150" s="16"/>
      <c r="I150" s="16"/>
      <c r="J150" s="16"/>
    </row>
    <row r="151" spans="1:10" s="17" customFormat="1" ht="12.6" thickBot="1" x14ac:dyDescent="0.35">
      <c r="A151" s="8" t="s">
        <v>186</v>
      </c>
      <c r="B151" s="53">
        <v>20</v>
      </c>
      <c r="C151" s="14" t="s">
        <v>34</v>
      </c>
      <c r="D151" s="16">
        <f>5000+750+3000+3000</f>
        <v>11750</v>
      </c>
      <c r="E151" s="16">
        <f>$D$151*$B$151</f>
        <v>235000</v>
      </c>
      <c r="F151" s="16"/>
      <c r="G151" s="16"/>
      <c r="H151" s="16"/>
      <c r="I151" s="16"/>
      <c r="J151" s="16"/>
    </row>
    <row r="152" spans="1:10" s="17" customFormat="1" ht="12.6" thickBot="1" x14ac:dyDescent="0.35">
      <c r="A152" s="8" t="s">
        <v>187</v>
      </c>
      <c r="B152" s="53">
        <v>20</v>
      </c>
      <c r="C152" s="14" t="s">
        <v>34</v>
      </c>
      <c r="D152" s="16">
        <v>7500</v>
      </c>
      <c r="E152" s="16">
        <f>$D$152*$B$152</f>
        <v>150000</v>
      </c>
      <c r="F152" s="16"/>
      <c r="G152" s="16"/>
      <c r="H152" s="16"/>
      <c r="I152" s="16"/>
      <c r="J152" s="16"/>
    </row>
    <row r="153" spans="1:10" s="17" customFormat="1" ht="12.6" thickBot="1" x14ac:dyDescent="0.35">
      <c r="A153" s="8" t="s">
        <v>188</v>
      </c>
      <c r="B153" s="53">
        <v>20</v>
      </c>
      <c r="C153" s="14" t="s">
        <v>34</v>
      </c>
      <c r="D153" s="16">
        <v>10800</v>
      </c>
      <c r="E153" s="16">
        <f>$D$153*$B$153</f>
        <v>216000</v>
      </c>
      <c r="F153" s="16"/>
      <c r="G153" s="16"/>
      <c r="H153" s="16"/>
      <c r="I153" s="16"/>
      <c r="J153" s="16"/>
    </row>
    <row r="154" spans="1:10" s="17" customFormat="1" ht="12.6" thickBot="1" x14ac:dyDescent="0.35">
      <c r="A154" s="8" t="s">
        <v>189</v>
      </c>
      <c r="B154" s="53">
        <v>44000</v>
      </c>
      <c r="C154" s="14" t="s">
        <v>40</v>
      </c>
      <c r="D154" s="16">
        <v>21</v>
      </c>
      <c r="E154" s="16">
        <f>$D$154*$B$154</f>
        <v>924000</v>
      </c>
      <c r="F154" s="16"/>
      <c r="G154" s="16"/>
      <c r="H154" s="16"/>
      <c r="I154" s="16"/>
      <c r="J154" s="45"/>
    </row>
    <row r="155" spans="1:10" ht="12.6" thickBot="1" x14ac:dyDescent="0.35">
      <c r="A155" s="8" t="s">
        <v>190</v>
      </c>
      <c r="B155" s="53">
        <v>0</v>
      </c>
      <c r="C155" s="14" t="s">
        <v>40</v>
      </c>
      <c r="D155" s="49">
        <v>9</v>
      </c>
      <c r="E155" s="45">
        <f>$D$155*$B$155</f>
        <v>0</v>
      </c>
      <c r="F155" s="45"/>
      <c r="G155" s="45"/>
      <c r="H155" s="45"/>
      <c r="I155" s="45"/>
      <c r="J155" s="45"/>
    </row>
    <row r="156" spans="1:10" ht="12.6" thickBot="1" x14ac:dyDescent="0.35">
      <c r="A156" s="8" t="s">
        <v>191</v>
      </c>
      <c r="B156" s="53">
        <v>2</v>
      </c>
      <c r="C156" s="14" t="s">
        <v>34</v>
      </c>
      <c r="D156" s="49">
        <v>20000</v>
      </c>
      <c r="E156" s="45">
        <f>$D$156*$B$156</f>
        <v>40000</v>
      </c>
      <c r="F156" s="45"/>
      <c r="G156" s="45"/>
      <c r="H156" s="45"/>
      <c r="I156" s="45"/>
      <c r="J156" s="45"/>
    </row>
    <row r="157" spans="1:10" ht="12.6" thickBot="1" x14ac:dyDescent="0.35">
      <c r="A157" s="8" t="s">
        <v>192</v>
      </c>
      <c r="B157" s="53">
        <v>0</v>
      </c>
      <c r="C157" s="14" t="s">
        <v>40</v>
      </c>
      <c r="D157" s="49">
        <v>1.5</v>
      </c>
      <c r="E157" s="45">
        <f>$D$157*$B$157</f>
        <v>0</v>
      </c>
      <c r="F157" s="45"/>
      <c r="G157" s="45"/>
      <c r="H157" s="45"/>
      <c r="I157" s="45"/>
      <c r="J157" s="45"/>
    </row>
    <row r="158" spans="1:10" ht="12.6" thickBot="1" x14ac:dyDescent="0.35">
      <c r="A158" s="8" t="s">
        <v>687</v>
      </c>
      <c r="B158" s="53">
        <v>3</v>
      </c>
      <c r="C158" s="14" t="s">
        <v>34</v>
      </c>
      <c r="D158" s="49">
        <v>50000</v>
      </c>
      <c r="E158" s="56">
        <f>$D$158*$B$158</f>
        <v>150000</v>
      </c>
      <c r="F158" s="45"/>
      <c r="G158" s="45"/>
      <c r="H158" s="45"/>
      <c r="I158" s="45"/>
      <c r="J158" s="45"/>
    </row>
    <row r="159" spans="1:10" ht="27.75" customHeight="1" thickBot="1" x14ac:dyDescent="0.35">
      <c r="A159" s="57" t="s">
        <v>193</v>
      </c>
      <c r="B159" s="53">
        <v>2</v>
      </c>
      <c r="C159" s="14" t="s">
        <v>194</v>
      </c>
      <c r="D159" s="58">
        <v>100000</v>
      </c>
      <c r="E159" s="45">
        <f>$D$159*$B$159</f>
        <v>200000</v>
      </c>
      <c r="F159" s="45"/>
      <c r="G159" s="45"/>
      <c r="H159" s="45"/>
      <c r="I159" s="45"/>
      <c r="J159" s="45"/>
    </row>
    <row r="160" spans="1:10" ht="12.6" thickBot="1" x14ac:dyDescent="0.35">
      <c r="A160" s="8" t="s">
        <v>195</v>
      </c>
      <c r="B160" s="14" t="s">
        <v>196</v>
      </c>
      <c r="C160" s="53">
        <v>1</v>
      </c>
      <c r="D160" s="59">
        <f>IFERROR(VLOOKUP(C160,B184:C197,2,FALSE),0)</f>
        <v>0.2</v>
      </c>
      <c r="E160" s="45">
        <f>$D$160*E132</f>
        <v>2573050.4800000004</v>
      </c>
      <c r="F160" s="45"/>
      <c r="G160" s="45"/>
      <c r="H160" s="45"/>
      <c r="I160" s="45"/>
      <c r="J160" s="45"/>
    </row>
    <row r="161" spans="1:10" s="17" customFormat="1" ht="12.6" thickBot="1" x14ac:dyDescent="0.35">
      <c r="A161" s="8" t="s">
        <v>688</v>
      </c>
      <c r="B161" s="53">
        <v>2</v>
      </c>
      <c r="C161" s="14" t="s">
        <v>34</v>
      </c>
      <c r="D161" s="16">
        <v>8000</v>
      </c>
      <c r="E161" s="16">
        <f>$D$161*$B$161</f>
        <v>16000</v>
      </c>
      <c r="F161" s="16"/>
      <c r="G161" s="16"/>
      <c r="H161" s="16"/>
      <c r="I161" s="16"/>
      <c r="J161" s="16"/>
    </row>
    <row r="162" spans="1:10" s="17" customFormat="1" x14ac:dyDescent="0.3">
      <c r="A162" s="8" t="s">
        <v>197</v>
      </c>
      <c r="B162" s="14"/>
      <c r="C162" s="14" t="s">
        <v>34</v>
      </c>
      <c r="D162" s="60" t="s">
        <v>198</v>
      </c>
      <c r="E162" s="16">
        <f>E$132*0.01</f>
        <v>128652.524</v>
      </c>
      <c r="F162" s="16"/>
      <c r="G162" s="16"/>
      <c r="H162" s="16"/>
      <c r="I162" s="16"/>
      <c r="J162" s="16"/>
    </row>
    <row r="163" spans="1:10" x14ac:dyDescent="0.3">
      <c r="A163" s="8" t="s">
        <v>689</v>
      </c>
      <c r="D163" s="14" t="s">
        <v>199</v>
      </c>
      <c r="E163" s="45">
        <f>0.05*E$132</f>
        <v>643262.62000000011</v>
      </c>
      <c r="F163" s="45"/>
      <c r="G163" s="45"/>
      <c r="H163" s="45"/>
      <c r="I163" s="45"/>
      <c r="J163" s="45"/>
    </row>
    <row r="164" spans="1:10" x14ac:dyDescent="0.3">
      <c r="A164" s="8" t="s">
        <v>200</v>
      </c>
      <c r="D164" s="60" t="s">
        <v>198</v>
      </c>
      <c r="E164" s="16">
        <f>E$132*0.01</f>
        <v>128652.524</v>
      </c>
      <c r="F164" s="16"/>
      <c r="G164" s="16"/>
      <c r="H164" s="16"/>
      <c r="I164" s="16"/>
      <c r="J164" s="16"/>
    </row>
    <row r="165" spans="1:10" x14ac:dyDescent="0.3">
      <c r="A165" s="61" t="s">
        <v>201</v>
      </c>
      <c r="B165" s="62"/>
      <c r="C165" s="62"/>
      <c r="D165" s="62"/>
      <c r="E165" s="63">
        <v>1</v>
      </c>
      <c r="F165" s="63"/>
      <c r="G165" s="63"/>
      <c r="H165" s="63"/>
      <c r="I165" s="63"/>
      <c r="J165" s="63"/>
    </row>
    <row r="166" spans="1:10" ht="13.2" x14ac:dyDescent="0.35">
      <c r="A166" s="47" t="s">
        <v>202</v>
      </c>
      <c r="B166" s="43"/>
      <c r="C166" s="43"/>
      <c r="D166" s="47"/>
      <c r="E166" s="48">
        <f>SUM(E132:E164)*E165</f>
        <v>22725992.696000002</v>
      </c>
      <c r="F166" s="48"/>
      <c r="G166" s="48"/>
      <c r="H166" s="48"/>
      <c r="I166" s="48"/>
      <c r="J166" s="47"/>
    </row>
    <row r="167" spans="1:10" ht="13.2" x14ac:dyDescent="0.35">
      <c r="A167" s="304" t="s">
        <v>203</v>
      </c>
      <c r="B167" s="304"/>
      <c r="C167" s="304"/>
      <c r="D167" s="304"/>
      <c r="E167" s="304"/>
      <c r="F167" s="304"/>
      <c r="G167" s="304"/>
      <c r="H167" s="304"/>
      <c r="I167" s="304"/>
      <c r="J167" s="47"/>
    </row>
    <row r="168" spans="1:10" ht="13.2" x14ac:dyDescent="0.35">
      <c r="A168" s="305" t="s">
        <v>204</v>
      </c>
      <c r="B168" s="305"/>
      <c r="C168" s="305"/>
      <c r="D168" s="305"/>
      <c r="E168" s="64" t="str">
        <f>E6</f>
        <v>Total Cost 18/19</v>
      </c>
      <c r="F168" s="64"/>
      <c r="G168" s="64" t="str">
        <f>G6</f>
        <v>Total Cost 20/21</v>
      </c>
      <c r="H168" s="64" t="str">
        <f>H6</f>
        <v>Total Cost 21/22</v>
      </c>
      <c r="I168" s="65" t="str">
        <f>I6</f>
        <v>Total Cost 22/23</v>
      </c>
      <c r="J168" s="64" t="s">
        <v>205</v>
      </c>
    </row>
    <row r="169" spans="1:10" s="47" customFormat="1" ht="13.2" x14ac:dyDescent="0.35">
      <c r="A169" s="301" t="s">
        <v>166</v>
      </c>
      <c r="B169" s="302"/>
      <c r="C169" s="302"/>
      <c r="D169" s="303"/>
      <c r="E169" s="66">
        <f>E133*E165</f>
        <v>75000</v>
      </c>
      <c r="F169" s="66"/>
      <c r="G169" s="66">
        <f t="shared" ref="G169:I169" si="5">G133*G165</f>
        <v>0</v>
      </c>
      <c r="H169" s="66">
        <f t="shared" si="5"/>
        <v>0</v>
      </c>
      <c r="I169" s="66">
        <f t="shared" si="5"/>
        <v>0</v>
      </c>
      <c r="J169" s="67">
        <v>510033</v>
      </c>
    </row>
    <row r="170" spans="1:10" s="47" customFormat="1" ht="13.2" x14ac:dyDescent="0.35">
      <c r="A170" s="301" t="s">
        <v>206</v>
      </c>
      <c r="B170" s="302"/>
      <c r="C170" s="302"/>
      <c r="D170" s="303"/>
      <c r="E170" s="66">
        <f>E134*E165</f>
        <v>1929787.8599999999</v>
      </c>
      <c r="F170" s="66"/>
      <c r="G170" s="66">
        <f t="shared" ref="G170:I170" si="6">G134*G165</f>
        <v>0</v>
      </c>
      <c r="H170" s="66">
        <f t="shared" si="6"/>
        <v>0</v>
      </c>
      <c r="I170" s="66">
        <f t="shared" si="6"/>
        <v>0</v>
      </c>
      <c r="J170" s="67">
        <v>510030</v>
      </c>
    </row>
    <row r="171" spans="1:10" s="47" customFormat="1" ht="13.2" x14ac:dyDescent="0.35">
      <c r="A171" s="301" t="s">
        <v>207</v>
      </c>
      <c r="B171" s="302"/>
      <c r="C171" s="302"/>
      <c r="D171" s="303"/>
      <c r="E171" s="66">
        <v>1988870.29</v>
      </c>
      <c r="F171" s="66"/>
      <c r="G171" s="66">
        <f t="shared" ref="G171:I171" si="7">(G135+G139+G140+G141+G142+G136)*G165</f>
        <v>0</v>
      </c>
      <c r="H171" s="66">
        <f t="shared" si="7"/>
        <v>0</v>
      </c>
      <c r="I171" s="66">
        <f t="shared" si="7"/>
        <v>0</v>
      </c>
      <c r="J171" s="67">
        <v>510060</v>
      </c>
    </row>
    <row r="172" spans="1:10" ht="12.75" customHeight="1" x14ac:dyDescent="0.35">
      <c r="A172" s="301" t="s">
        <v>208</v>
      </c>
      <c r="B172" s="302"/>
      <c r="C172" s="302"/>
      <c r="D172" s="303"/>
      <c r="E172" s="66">
        <f>(E143+E144+E145+E151+E153+E154+E155+E157+E146+E147+E148+E149+E150+E152)*E165</f>
        <v>1993280</v>
      </c>
      <c r="F172" s="66"/>
      <c r="G172" s="66">
        <f t="shared" ref="G172:I172" si="8">(G143+G144+G145+G151+G153+G154+G155+G157+G146+G147+G148+G149+G150+G152)*G165</f>
        <v>0</v>
      </c>
      <c r="H172" s="66">
        <f t="shared" si="8"/>
        <v>0</v>
      </c>
      <c r="I172" s="66">
        <f t="shared" si="8"/>
        <v>0</v>
      </c>
      <c r="J172" s="67">
        <v>532000</v>
      </c>
    </row>
    <row r="173" spans="1:10" ht="12.75" customHeight="1" x14ac:dyDescent="0.35">
      <c r="A173" s="301" t="s">
        <v>209</v>
      </c>
      <c r="B173" s="302"/>
      <c r="C173" s="302"/>
      <c r="D173" s="303"/>
      <c r="E173" s="66">
        <f>E159*E165</f>
        <v>200000</v>
      </c>
      <c r="F173" s="66"/>
      <c r="G173" s="66">
        <f t="shared" ref="G173:I173" si="9">G159*G165</f>
        <v>0</v>
      </c>
      <c r="H173" s="66">
        <f t="shared" si="9"/>
        <v>0</v>
      </c>
      <c r="I173" s="66">
        <f t="shared" si="9"/>
        <v>0</v>
      </c>
      <c r="J173" s="67">
        <v>510155</v>
      </c>
    </row>
    <row r="174" spans="1:10" ht="12.75" customHeight="1" x14ac:dyDescent="0.35">
      <c r="A174" s="301" t="s">
        <v>13</v>
      </c>
      <c r="B174" s="302"/>
      <c r="C174" s="302"/>
      <c r="D174" s="303"/>
      <c r="E174" s="66">
        <f>($E$104+$E$105+$E$106+$E$108+$E$109+$E$53+$E$72)*E165</f>
        <v>3666000</v>
      </c>
      <c r="F174" s="66"/>
      <c r="G174" s="66">
        <f>($E$104+$E$105+$E$106+$E$108+$E$109+$E$53+$E$72)*G165</f>
        <v>0</v>
      </c>
      <c r="H174" s="66">
        <f>($E$104+$E$105+$E$106+$E$108+$E$109+$E$53+$E$72)*H165</f>
        <v>0</v>
      </c>
      <c r="I174" s="66">
        <f>($E$104+$E$105+$E$106+$E$108+$E$109+$E$53+$E$72)*I165</f>
        <v>0</v>
      </c>
      <c r="J174" s="67">
        <v>510137</v>
      </c>
    </row>
    <row r="175" spans="1:10" ht="12.75" customHeight="1" x14ac:dyDescent="0.35">
      <c r="A175" s="68" t="s">
        <v>15</v>
      </c>
      <c r="B175" s="69"/>
      <c r="C175" s="69"/>
      <c r="D175" s="70"/>
      <c r="E175" s="66">
        <f>E138*E165</f>
        <v>184184</v>
      </c>
      <c r="F175" s="66"/>
      <c r="G175" s="66">
        <f t="shared" ref="G175:I175" si="10">G138*G165</f>
        <v>0</v>
      </c>
      <c r="H175" s="66">
        <f t="shared" si="10"/>
        <v>0</v>
      </c>
      <c r="I175" s="66">
        <f t="shared" si="10"/>
        <v>0</v>
      </c>
      <c r="J175" s="67">
        <v>510141</v>
      </c>
    </row>
    <row r="176" spans="1:10" ht="13.5" customHeight="1" x14ac:dyDescent="0.35">
      <c r="A176" s="301" t="s">
        <v>197</v>
      </c>
      <c r="B176" s="302"/>
      <c r="C176" s="302"/>
      <c r="D176" s="303"/>
      <c r="E176" s="66">
        <f>E162*E165</f>
        <v>128652.524</v>
      </c>
      <c r="F176" s="66"/>
      <c r="G176" s="66">
        <f t="shared" ref="G176:I176" si="11">G162*G165</f>
        <v>0</v>
      </c>
      <c r="H176" s="66">
        <f t="shared" si="11"/>
        <v>0</v>
      </c>
      <c r="I176" s="66">
        <f t="shared" si="11"/>
        <v>0</v>
      </c>
      <c r="J176" s="67">
        <v>510175</v>
      </c>
    </row>
    <row r="177" spans="1:11" ht="12.75" customHeight="1" x14ac:dyDescent="0.35">
      <c r="A177" s="301" t="s">
        <v>19</v>
      </c>
      <c r="B177" s="302"/>
      <c r="C177" s="302"/>
      <c r="D177" s="303"/>
      <c r="E177" s="66">
        <f>E163*E165</f>
        <v>643262.62000000011</v>
      </c>
      <c r="F177" s="66"/>
      <c r="G177" s="66">
        <f t="shared" ref="G177:I177" si="12">G163*G165</f>
        <v>0</v>
      </c>
      <c r="H177" s="66">
        <f t="shared" si="12"/>
        <v>0</v>
      </c>
      <c r="I177" s="66">
        <f t="shared" si="12"/>
        <v>0</v>
      </c>
      <c r="J177" s="67">
        <v>510140</v>
      </c>
    </row>
    <row r="178" spans="1:11" ht="13.5" customHeight="1" x14ac:dyDescent="0.35">
      <c r="A178" s="301" t="s">
        <v>18</v>
      </c>
      <c r="B178" s="302"/>
      <c r="C178" s="302"/>
      <c r="D178" s="303"/>
      <c r="E178" s="66">
        <f>(E132-E174)*E165</f>
        <v>9199252.4000000004</v>
      </c>
      <c r="F178" s="66"/>
      <c r="G178" s="66">
        <f t="shared" ref="G178:I178" si="13">(G132-G174)*G165</f>
        <v>0</v>
      </c>
      <c r="H178" s="66">
        <f t="shared" si="13"/>
        <v>0</v>
      </c>
      <c r="I178" s="66">
        <f t="shared" si="13"/>
        <v>0</v>
      </c>
      <c r="J178" s="67">
        <v>510130</v>
      </c>
    </row>
    <row r="179" spans="1:11" s="30" customFormat="1" ht="12.75" customHeight="1" x14ac:dyDescent="0.35">
      <c r="A179" s="301" t="s">
        <v>210</v>
      </c>
      <c r="B179" s="302"/>
      <c r="C179" s="302"/>
      <c r="D179" s="303"/>
      <c r="E179" s="66">
        <f>(E160+E161+E164)*E165</f>
        <v>2717703.0040000007</v>
      </c>
      <c r="F179" s="66"/>
      <c r="G179" s="66">
        <f t="shared" ref="G179:I179" si="14">(G160+G161+G164)*G165</f>
        <v>0</v>
      </c>
      <c r="H179" s="66">
        <f t="shared" si="14"/>
        <v>0</v>
      </c>
      <c r="I179" s="66">
        <f t="shared" si="14"/>
        <v>0</v>
      </c>
      <c r="J179" s="67">
        <v>510060</v>
      </c>
    </row>
    <row r="180" spans="1:11" ht="13.2" x14ac:dyDescent="0.35">
      <c r="A180" s="71"/>
      <c r="B180" s="72"/>
      <c r="C180" s="72"/>
      <c r="D180" s="40" t="s">
        <v>0</v>
      </c>
      <c r="E180" s="41">
        <f>SUM(E169:E179)</f>
        <v>22725992.697999999</v>
      </c>
      <c r="F180" s="41"/>
      <c r="G180" s="41">
        <f t="shared" ref="G180:I180" si="15">SUM(G169:G179)</f>
        <v>0</v>
      </c>
      <c r="H180" s="41">
        <f t="shared" si="15"/>
        <v>0</v>
      </c>
      <c r="I180" s="41">
        <f t="shared" si="15"/>
        <v>0</v>
      </c>
    </row>
    <row r="182" spans="1:11" ht="13.2" x14ac:dyDescent="0.35">
      <c r="A182" s="47"/>
      <c r="B182" s="73"/>
      <c r="C182" s="43"/>
    </row>
    <row r="183" spans="1:11" ht="26.4" x14ac:dyDescent="0.35">
      <c r="A183" s="47" t="s">
        <v>211</v>
      </c>
      <c r="B183" s="74" t="str">
        <f>CONCATENATE("Enter number into ",ADDRESS(ROW()-20,3,4))</f>
        <v>Enter number into C163</v>
      </c>
      <c r="C183" s="43" t="s">
        <v>212</v>
      </c>
      <c r="E183" s="298" t="s">
        <v>213</v>
      </c>
      <c r="F183" s="298"/>
    </row>
    <row r="184" spans="1:11" x14ac:dyDescent="0.3">
      <c r="A184" s="50" t="s">
        <v>214</v>
      </c>
      <c r="B184" s="14">
        <v>1</v>
      </c>
      <c r="C184" s="75">
        <v>0.2</v>
      </c>
      <c r="E184" s="8" t="s">
        <v>215</v>
      </c>
      <c r="F184" s="8" t="s">
        <v>216</v>
      </c>
      <c r="I184" s="299" t="s">
        <v>217</v>
      </c>
      <c r="J184" s="299"/>
      <c r="K184" s="76" t="s">
        <v>218</v>
      </c>
    </row>
    <row r="185" spans="1:11" x14ac:dyDescent="0.3">
      <c r="A185" s="50" t="s">
        <v>219</v>
      </c>
      <c r="B185" s="14">
        <v>2</v>
      </c>
      <c r="C185" s="46">
        <v>0.15</v>
      </c>
      <c r="E185" s="8" t="s">
        <v>220</v>
      </c>
      <c r="F185" s="8" t="s">
        <v>221</v>
      </c>
      <c r="I185" s="77" t="s">
        <v>222</v>
      </c>
      <c r="J185" s="77" t="s">
        <v>223</v>
      </c>
      <c r="K185" s="78">
        <v>3</v>
      </c>
    </row>
    <row r="186" spans="1:11" x14ac:dyDescent="0.3">
      <c r="A186" s="50" t="s">
        <v>224</v>
      </c>
      <c r="B186" s="14">
        <v>3</v>
      </c>
      <c r="C186" s="46">
        <v>0.17</v>
      </c>
      <c r="E186" s="8" t="s">
        <v>225</v>
      </c>
      <c r="F186" s="8" t="s">
        <v>226</v>
      </c>
      <c r="I186" s="78">
        <v>1.5</v>
      </c>
      <c r="J186" s="78">
        <v>6</v>
      </c>
      <c r="K186" s="15"/>
    </row>
    <row r="187" spans="1:11" x14ac:dyDescent="0.3">
      <c r="A187" s="50" t="s">
        <v>227</v>
      </c>
      <c r="B187" s="14">
        <v>4</v>
      </c>
      <c r="C187" s="46">
        <v>0.17</v>
      </c>
      <c r="I187" s="78">
        <v>1.5</v>
      </c>
      <c r="J187" s="78">
        <v>6</v>
      </c>
      <c r="K187" s="19"/>
    </row>
    <row r="188" spans="1:11" x14ac:dyDescent="0.3">
      <c r="A188" s="50" t="s">
        <v>228</v>
      </c>
      <c r="B188" s="14">
        <v>5</v>
      </c>
      <c r="C188" s="46">
        <v>0.22</v>
      </c>
      <c r="E188" s="14" t="s">
        <v>215</v>
      </c>
      <c r="F188" s="300" t="s">
        <v>229</v>
      </c>
      <c r="G188" s="300"/>
      <c r="H188" s="300"/>
    </row>
    <row r="189" spans="1:11" x14ac:dyDescent="0.3">
      <c r="A189" s="50" t="s">
        <v>230</v>
      </c>
      <c r="B189" s="14">
        <v>6</v>
      </c>
      <c r="C189" s="46">
        <v>0.3</v>
      </c>
      <c r="E189" s="14"/>
      <c r="F189" s="14" t="s">
        <v>231</v>
      </c>
      <c r="G189" s="14" t="s">
        <v>232</v>
      </c>
      <c r="H189" s="14" t="s">
        <v>233</v>
      </c>
    </row>
    <row r="190" spans="1:11" x14ac:dyDescent="0.3">
      <c r="A190" s="50" t="s">
        <v>234</v>
      </c>
      <c r="B190" s="14">
        <v>7</v>
      </c>
      <c r="C190" s="46">
        <v>0.33</v>
      </c>
      <c r="E190" s="14">
        <v>25</v>
      </c>
      <c r="F190" s="14">
        <v>104</v>
      </c>
      <c r="G190" s="14">
        <v>115</v>
      </c>
      <c r="H190" s="14">
        <v>125</v>
      </c>
    </row>
    <row r="191" spans="1:11" x14ac:dyDescent="0.3">
      <c r="A191" s="50" t="s">
        <v>235</v>
      </c>
      <c r="B191" s="14">
        <v>8</v>
      </c>
      <c r="C191" s="46">
        <v>0.21</v>
      </c>
      <c r="E191" s="14">
        <v>30</v>
      </c>
      <c r="F191" s="14">
        <v>150</v>
      </c>
      <c r="G191" s="14">
        <v>165</v>
      </c>
      <c r="H191" s="14">
        <v>185</v>
      </c>
    </row>
    <row r="192" spans="1:11" x14ac:dyDescent="0.3">
      <c r="A192" s="50" t="s">
        <v>236</v>
      </c>
      <c r="B192" s="14">
        <v>9</v>
      </c>
      <c r="C192" s="46">
        <v>0.3</v>
      </c>
      <c r="E192" s="14">
        <v>35</v>
      </c>
      <c r="F192" s="14">
        <v>204</v>
      </c>
      <c r="G192" s="14">
        <v>225</v>
      </c>
      <c r="H192" s="14">
        <v>245</v>
      </c>
    </row>
    <row r="193" spans="1:8" x14ac:dyDescent="0.3">
      <c r="A193" s="50" t="s">
        <v>237</v>
      </c>
      <c r="B193" s="14">
        <v>10</v>
      </c>
      <c r="C193" s="46">
        <v>0.2</v>
      </c>
      <c r="E193" s="14">
        <v>40</v>
      </c>
      <c r="F193" s="14">
        <v>267</v>
      </c>
      <c r="G193" s="14">
        <v>293</v>
      </c>
      <c r="H193" s="14">
        <v>320</v>
      </c>
    </row>
    <row r="194" spans="1:8" x14ac:dyDescent="0.3">
      <c r="A194" s="50" t="s">
        <v>238</v>
      </c>
      <c r="B194" s="14">
        <v>11</v>
      </c>
      <c r="C194" s="46">
        <v>0.35</v>
      </c>
      <c r="E194" s="14">
        <v>45</v>
      </c>
      <c r="F194" s="14">
        <v>450</v>
      </c>
      <c r="G194" s="14">
        <v>495</v>
      </c>
      <c r="H194" s="14">
        <v>540</v>
      </c>
    </row>
    <row r="195" spans="1:8" x14ac:dyDescent="0.3">
      <c r="A195" s="50" t="s">
        <v>239</v>
      </c>
      <c r="B195" s="14">
        <v>12</v>
      </c>
      <c r="C195" s="46">
        <v>0.15</v>
      </c>
      <c r="E195" s="14">
        <v>50</v>
      </c>
      <c r="F195" s="14">
        <v>500</v>
      </c>
      <c r="G195" s="14">
        <v>550</v>
      </c>
      <c r="H195" s="14">
        <v>600</v>
      </c>
    </row>
    <row r="196" spans="1:8" x14ac:dyDescent="0.3">
      <c r="A196" s="50" t="s">
        <v>240</v>
      </c>
      <c r="B196" s="14">
        <v>13</v>
      </c>
      <c r="C196" s="46">
        <v>0.45</v>
      </c>
      <c r="E196" s="14">
        <v>55</v>
      </c>
      <c r="F196" s="14">
        <v>550</v>
      </c>
      <c r="G196" s="14">
        <v>605</v>
      </c>
      <c r="H196" s="14">
        <v>660</v>
      </c>
    </row>
    <row r="197" spans="1:8" x14ac:dyDescent="0.3">
      <c r="A197" s="50" t="s">
        <v>241</v>
      </c>
      <c r="B197" s="14">
        <v>14</v>
      </c>
      <c r="C197" s="46">
        <v>0.14000000000000001</v>
      </c>
    </row>
    <row r="198" spans="1:8" x14ac:dyDescent="0.3">
      <c r="E198" s="8" t="s">
        <v>242</v>
      </c>
    </row>
    <row r="199" spans="1:8" ht="40.5" customHeight="1" x14ac:dyDescent="0.35">
      <c r="A199" s="47" t="s">
        <v>243</v>
      </c>
      <c r="B199" s="79" t="str">
        <f>CONCATENATE("Enter number into ",ADDRESS(ROW()-46,3,4))</f>
        <v>Enter number into C153</v>
      </c>
      <c r="C199" s="43"/>
      <c r="E199" s="8" t="s">
        <v>244</v>
      </c>
      <c r="F199" s="8" t="s">
        <v>245</v>
      </c>
    </row>
    <row r="200" spans="1:8" x14ac:dyDescent="0.3">
      <c r="A200" s="50" t="s">
        <v>246</v>
      </c>
      <c r="B200" s="14">
        <v>0</v>
      </c>
      <c r="C200" s="49">
        <v>0</v>
      </c>
    </row>
    <row r="201" spans="1:8" x14ac:dyDescent="0.3">
      <c r="A201" s="50" t="s">
        <v>228</v>
      </c>
      <c r="B201" s="14">
        <v>83</v>
      </c>
      <c r="C201" s="80">
        <v>8500</v>
      </c>
    </row>
    <row r="202" spans="1:8" x14ac:dyDescent="0.3">
      <c r="A202" s="50" t="s">
        <v>214</v>
      </c>
      <c r="B202" s="14">
        <v>85</v>
      </c>
      <c r="C202" s="80">
        <v>12000</v>
      </c>
    </row>
    <row r="203" spans="1:8" x14ac:dyDescent="0.3">
      <c r="A203" s="50" t="s">
        <v>247</v>
      </c>
      <c r="B203" s="14">
        <v>87</v>
      </c>
      <c r="C203" s="80">
        <v>7000</v>
      </c>
    </row>
    <row r="204" spans="1:8" x14ac:dyDescent="0.3">
      <c r="A204" s="50" t="s">
        <v>219</v>
      </c>
      <c r="B204" s="14">
        <v>89</v>
      </c>
      <c r="C204" s="80">
        <v>8000</v>
      </c>
    </row>
    <row r="205" spans="1:8" x14ac:dyDescent="0.3">
      <c r="A205" s="50"/>
    </row>
    <row r="206" spans="1:8" x14ac:dyDescent="0.3">
      <c r="A206" s="50" t="s">
        <v>214</v>
      </c>
      <c r="B206" s="14">
        <v>85</v>
      </c>
      <c r="C206" s="80">
        <v>50000</v>
      </c>
    </row>
    <row r="207" spans="1:8" x14ac:dyDescent="0.3">
      <c r="A207" s="50" t="s">
        <v>248</v>
      </c>
      <c r="B207" s="14">
        <v>87</v>
      </c>
      <c r="C207" s="80">
        <v>30000</v>
      </c>
    </row>
    <row r="208" spans="1:8" x14ac:dyDescent="0.3">
      <c r="A208" s="50"/>
    </row>
    <row r="209" spans="1:9" x14ac:dyDescent="0.3">
      <c r="A209" s="50"/>
    </row>
    <row r="210" spans="1:9" x14ac:dyDescent="0.3">
      <c r="A210" s="50"/>
    </row>
    <row r="211" spans="1:9" x14ac:dyDescent="0.3">
      <c r="A211" s="23" t="s">
        <v>249</v>
      </c>
      <c r="B211" s="81" t="s">
        <v>250</v>
      </c>
      <c r="C211" s="82"/>
      <c r="D211" s="83">
        <v>81</v>
      </c>
      <c r="F211" s="32" t="s">
        <v>251</v>
      </c>
      <c r="H211" s="81" t="s">
        <v>250</v>
      </c>
      <c r="I211" s="27">
        <v>60</v>
      </c>
    </row>
    <row r="212" spans="1:9" x14ac:dyDescent="0.3">
      <c r="A212" s="23" t="s">
        <v>252</v>
      </c>
      <c r="B212" s="81" t="s">
        <v>250</v>
      </c>
      <c r="C212" s="82"/>
      <c r="D212" s="83">
        <v>120</v>
      </c>
      <c r="F212" s="32" t="s">
        <v>253</v>
      </c>
      <c r="H212" s="81" t="s">
        <v>250</v>
      </c>
      <c r="I212" s="27">
        <v>90</v>
      </c>
    </row>
    <row r="213" spans="1:9" x14ac:dyDescent="0.3">
      <c r="A213" s="23" t="s">
        <v>254</v>
      </c>
      <c r="B213" s="81" t="s">
        <v>250</v>
      </c>
      <c r="C213" s="82"/>
      <c r="D213" s="83">
        <v>85</v>
      </c>
      <c r="F213" s="32" t="s">
        <v>255</v>
      </c>
      <c r="H213" s="81" t="s">
        <v>250</v>
      </c>
      <c r="I213" s="27">
        <v>90</v>
      </c>
    </row>
    <row r="214" spans="1:9" x14ac:dyDescent="0.3">
      <c r="A214" s="23" t="s">
        <v>256</v>
      </c>
      <c r="B214" s="81" t="s">
        <v>250</v>
      </c>
      <c r="C214" s="82"/>
      <c r="D214" s="83">
        <v>100</v>
      </c>
      <c r="F214" s="32" t="s">
        <v>257</v>
      </c>
      <c r="H214" s="81" t="s">
        <v>250</v>
      </c>
      <c r="I214" s="27">
        <v>130</v>
      </c>
    </row>
    <row r="215" spans="1:9" x14ac:dyDescent="0.3">
      <c r="A215" s="23" t="s">
        <v>258</v>
      </c>
      <c r="B215" s="81" t="s">
        <v>250</v>
      </c>
      <c r="C215" s="82"/>
      <c r="D215" s="83">
        <v>121</v>
      </c>
      <c r="F215" s="32" t="s">
        <v>259</v>
      </c>
      <c r="H215" s="81" t="s">
        <v>250</v>
      </c>
      <c r="I215" s="27">
        <v>150</v>
      </c>
    </row>
    <row r="216" spans="1:9" x14ac:dyDescent="0.3">
      <c r="A216" s="23" t="s">
        <v>260</v>
      </c>
      <c r="B216" s="81" t="s">
        <v>250</v>
      </c>
      <c r="C216" s="82"/>
      <c r="D216" s="83">
        <v>166</v>
      </c>
    </row>
    <row r="217" spans="1:9" x14ac:dyDescent="0.3">
      <c r="A217" s="23" t="s">
        <v>261</v>
      </c>
      <c r="B217" s="81" t="s">
        <v>250</v>
      </c>
      <c r="C217" s="82"/>
      <c r="D217" s="83">
        <v>190</v>
      </c>
    </row>
    <row r="218" spans="1:9" x14ac:dyDescent="0.3">
      <c r="A218" s="23" t="s">
        <v>262</v>
      </c>
      <c r="B218" s="81" t="s">
        <v>250</v>
      </c>
      <c r="C218" s="82"/>
      <c r="D218" s="83">
        <v>211</v>
      </c>
    </row>
    <row r="219" spans="1:9" x14ac:dyDescent="0.3">
      <c r="A219" s="23" t="s">
        <v>263</v>
      </c>
      <c r="B219" s="81" t="s">
        <v>250</v>
      </c>
      <c r="C219" s="82"/>
      <c r="D219" s="83">
        <v>305</v>
      </c>
    </row>
  </sheetData>
  <mergeCells count="15">
    <mergeCell ref="A172:D172"/>
    <mergeCell ref="A167:I167"/>
    <mergeCell ref="A168:D168"/>
    <mergeCell ref="A169:D169"/>
    <mergeCell ref="A170:D170"/>
    <mergeCell ref="A171:D171"/>
    <mergeCell ref="E183:F183"/>
    <mergeCell ref="I184:J184"/>
    <mergeCell ref="F188:H188"/>
    <mergeCell ref="A173:D173"/>
    <mergeCell ref="A174:D174"/>
    <mergeCell ref="A176:D176"/>
    <mergeCell ref="A177:D177"/>
    <mergeCell ref="A178:D178"/>
    <mergeCell ref="A179:D179"/>
  </mergeCells>
  <pageMargins left="0.75" right="0.75" top="1" bottom="1" header="0.5" footer="0.5"/>
  <pageSetup scale="68" orientation="landscape" r:id="rId1"/>
  <headerFooter alignWithMargins="0"/>
  <rowBreaks count="1" manualBreakCount="1">
    <brk id="16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31"/>
  <sheetViews>
    <sheetView zoomScale="80" zoomScaleNormal="80" workbookViewId="0">
      <selection activeCell="A2" sqref="A2"/>
    </sheetView>
  </sheetViews>
  <sheetFormatPr defaultRowHeight="14.4" x14ac:dyDescent="0.3"/>
  <cols>
    <col min="1" max="1" width="26.44140625" customWidth="1"/>
    <col min="2" max="2" width="38.44140625" customWidth="1"/>
    <col min="3" max="3" width="3.6640625" customWidth="1"/>
    <col min="4" max="4" width="8.88671875" hidden="1" customWidth="1"/>
    <col min="5" max="5" width="4.33203125" customWidth="1"/>
    <col min="6" max="6" width="3.44140625" customWidth="1"/>
    <col min="7" max="7" width="3.88671875" customWidth="1"/>
    <col min="8" max="8" width="2.88671875" customWidth="1"/>
    <col min="9" max="9" width="3" customWidth="1"/>
    <col min="10" max="10" width="3.109375" customWidth="1"/>
    <col min="11" max="12" width="2.88671875" customWidth="1"/>
    <col min="13" max="13" width="2.6640625" customWidth="1"/>
    <col min="14" max="15" width="2.88671875" customWidth="1"/>
    <col min="16" max="17" width="2.33203125" customWidth="1"/>
    <col min="18" max="18" width="5" customWidth="1"/>
    <col min="19" max="19" width="2.6640625" customWidth="1"/>
    <col min="20" max="20" width="3.33203125" customWidth="1"/>
    <col min="21" max="22" width="2.5546875" customWidth="1"/>
    <col min="23" max="23" width="3.5546875" customWidth="1"/>
    <col min="24" max="24" width="3.44140625" customWidth="1"/>
    <col min="25" max="25" width="2.88671875" customWidth="1"/>
    <col min="26" max="26" width="2.6640625" customWidth="1"/>
    <col min="27" max="27" width="2.88671875" customWidth="1"/>
    <col min="28" max="28" width="3.44140625" customWidth="1"/>
    <col min="29" max="29" width="3.6640625" customWidth="1"/>
    <col min="30" max="30" width="3.88671875" customWidth="1"/>
    <col min="31" max="31" width="3.44140625" customWidth="1"/>
    <col min="32" max="32" width="3.88671875" customWidth="1"/>
    <col min="33" max="33" width="5" customWidth="1"/>
    <col min="34" max="34" width="4" customWidth="1"/>
    <col min="35" max="35" width="3.44140625" customWidth="1"/>
    <col min="36" max="36" width="3.88671875" customWidth="1"/>
    <col min="37" max="37" width="3.44140625" customWidth="1"/>
    <col min="38" max="38" width="3.6640625" customWidth="1"/>
    <col min="39" max="39" width="3.33203125" customWidth="1"/>
    <col min="40" max="41" width="3.6640625" customWidth="1"/>
    <col min="42" max="42" width="3.88671875" customWidth="1"/>
    <col min="43" max="43" width="4" customWidth="1"/>
    <col min="44" max="44" width="3.33203125" customWidth="1"/>
    <col min="45" max="45" width="4" customWidth="1"/>
    <col min="46" max="46" width="3.6640625" customWidth="1"/>
    <col min="47" max="47" width="4" customWidth="1"/>
    <col min="48" max="49" width="4.33203125" customWidth="1"/>
    <col min="50" max="50" width="4.109375" customWidth="1"/>
    <col min="51" max="51" width="4.33203125" customWidth="1"/>
    <col min="52" max="52" width="3.6640625" customWidth="1"/>
    <col min="53" max="53" width="4.33203125" customWidth="1"/>
    <col min="54" max="54" width="3.33203125" customWidth="1"/>
    <col min="55" max="55" width="4.33203125" customWidth="1"/>
    <col min="56" max="56" width="3.88671875" customWidth="1"/>
    <col min="57" max="57" width="4" customWidth="1"/>
    <col min="58" max="58" width="3.33203125" customWidth="1"/>
    <col min="59" max="60" width="4.88671875" customWidth="1"/>
    <col min="61" max="61" width="3" customWidth="1"/>
    <col min="62" max="62" width="4.109375" customWidth="1"/>
    <col min="63" max="63" width="3.6640625" customWidth="1"/>
  </cols>
  <sheetData>
    <row r="1" spans="1:66" ht="14.55" x14ac:dyDescent="0.35">
      <c r="A1" s="84" t="s">
        <v>501</v>
      </c>
    </row>
    <row r="2" spans="1:66" ht="14.55" x14ac:dyDescent="0.35">
      <c r="A2" s="84" t="s">
        <v>666</v>
      </c>
    </row>
    <row r="3" spans="1:66" ht="14.55" x14ac:dyDescent="0.35">
      <c r="A3" s="267" t="s">
        <v>667</v>
      </c>
    </row>
    <row r="4" spans="1:66" x14ac:dyDescent="0.3">
      <c r="A4" s="85"/>
      <c r="B4" s="85"/>
      <c r="C4" s="310">
        <v>2020</v>
      </c>
      <c r="D4" s="310"/>
      <c r="E4" s="310"/>
      <c r="F4" s="310"/>
      <c r="G4" s="310"/>
      <c r="H4" s="310"/>
      <c r="I4" s="310"/>
      <c r="J4" s="310"/>
      <c r="K4" s="310"/>
      <c r="L4" s="310"/>
      <c r="M4" s="310"/>
      <c r="N4" s="310"/>
      <c r="O4" s="310"/>
      <c r="P4" s="310">
        <v>2021</v>
      </c>
      <c r="Q4" s="310"/>
      <c r="R4" s="310"/>
      <c r="S4" s="310"/>
      <c r="T4" s="310"/>
      <c r="U4" s="310"/>
      <c r="V4" s="310"/>
      <c r="W4" s="310"/>
      <c r="X4" s="310"/>
      <c r="Y4" s="310"/>
      <c r="Z4" s="310"/>
      <c r="AA4" s="310"/>
      <c r="AB4" s="310">
        <v>2022</v>
      </c>
      <c r="AC4" s="310"/>
      <c r="AD4" s="310"/>
      <c r="AE4" s="310"/>
      <c r="AF4" s="310"/>
      <c r="AG4" s="310"/>
      <c r="AH4" s="310"/>
      <c r="AI4" s="310"/>
      <c r="AJ4" s="310"/>
      <c r="AK4" s="310"/>
      <c r="AL4" s="310"/>
      <c r="AM4" s="310"/>
      <c r="AN4" s="310">
        <v>2023</v>
      </c>
      <c r="AO4" s="310"/>
      <c r="AP4" s="310"/>
      <c r="AQ4" s="310"/>
      <c r="AR4" s="310"/>
      <c r="AS4" s="310"/>
      <c r="AT4" s="310"/>
      <c r="AU4" s="310"/>
      <c r="AV4" s="310"/>
      <c r="AW4" s="310"/>
      <c r="AX4" s="310"/>
      <c r="AY4" s="310"/>
      <c r="AZ4" s="310">
        <v>2024</v>
      </c>
      <c r="BA4" s="310"/>
      <c r="BB4" s="310"/>
      <c r="BC4" s="310"/>
      <c r="BD4" s="310"/>
      <c r="BE4" s="310"/>
      <c r="BF4" s="310"/>
      <c r="BG4" s="310"/>
      <c r="BH4" s="310"/>
      <c r="BI4" s="310"/>
      <c r="BJ4" s="310"/>
      <c r="BK4" s="310"/>
      <c r="BL4" s="86"/>
      <c r="BM4" s="86"/>
      <c r="BN4" s="86"/>
    </row>
    <row r="5" spans="1:66" x14ac:dyDescent="0.3">
      <c r="A5" s="85"/>
      <c r="B5" s="85" t="s">
        <v>264</v>
      </c>
      <c r="C5" s="310" t="s">
        <v>265</v>
      </c>
      <c r="D5" s="310"/>
      <c r="E5" s="310"/>
      <c r="F5" s="310"/>
      <c r="G5" s="310" t="s">
        <v>266</v>
      </c>
      <c r="H5" s="310"/>
      <c r="I5" s="310"/>
      <c r="J5" s="310" t="s">
        <v>267</v>
      </c>
      <c r="K5" s="310"/>
      <c r="L5" s="310"/>
      <c r="M5" s="310" t="s">
        <v>268</v>
      </c>
      <c r="N5" s="310"/>
      <c r="O5" s="310"/>
      <c r="P5" s="310" t="s">
        <v>265</v>
      </c>
      <c r="Q5" s="310"/>
      <c r="R5" s="310"/>
      <c r="S5" s="310" t="s">
        <v>266</v>
      </c>
      <c r="T5" s="310"/>
      <c r="U5" s="310"/>
      <c r="V5" s="310" t="s">
        <v>269</v>
      </c>
      <c r="W5" s="310"/>
      <c r="X5" s="310"/>
      <c r="Y5" s="310" t="s">
        <v>268</v>
      </c>
      <c r="Z5" s="310"/>
      <c r="AA5" s="310"/>
      <c r="AB5" s="310" t="s">
        <v>265</v>
      </c>
      <c r="AC5" s="310"/>
      <c r="AD5" s="310"/>
      <c r="AE5" s="310" t="s">
        <v>266</v>
      </c>
      <c r="AF5" s="310"/>
      <c r="AG5" s="310"/>
      <c r="AH5" s="310" t="s">
        <v>267</v>
      </c>
      <c r="AI5" s="310"/>
      <c r="AJ5" s="310"/>
      <c r="AK5" s="310" t="s">
        <v>268</v>
      </c>
      <c r="AL5" s="310"/>
      <c r="AM5" s="310"/>
      <c r="AN5" s="310" t="s">
        <v>265</v>
      </c>
      <c r="AO5" s="310"/>
      <c r="AP5" s="310"/>
      <c r="AQ5" s="310" t="s">
        <v>266</v>
      </c>
      <c r="AR5" s="310"/>
      <c r="AS5" s="310"/>
      <c r="AT5" s="310" t="s">
        <v>267</v>
      </c>
      <c r="AU5" s="310"/>
      <c r="AV5" s="310"/>
      <c r="AW5" s="310" t="s">
        <v>268</v>
      </c>
      <c r="AX5" s="310"/>
      <c r="AY5" s="310"/>
      <c r="AZ5" s="310" t="s">
        <v>265</v>
      </c>
      <c r="BA5" s="310"/>
      <c r="BB5" s="310"/>
      <c r="BC5" s="310" t="s">
        <v>266</v>
      </c>
      <c r="BD5" s="310"/>
      <c r="BE5" s="310"/>
      <c r="BF5" s="310" t="s">
        <v>267</v>
      </c>
      <c r="BG5" s="310"/>
      <c r="BH5" s="310"/>
      <c r="BI5" s="310" t="s">
        <v>268</v>
      </c>
      <c r="BJ5" s="310"/>
      <c r="BK5" s="310"/>
    </row>
    <row r="6" spans="1:66" x14ac:dyDescent="0.3">
      <c r="A6" s="306" t="s">
        <v>7</v>
      </c>
      <c r="B6" s="85" t="s">
        <v>270</v>
      </c>
      <c r="C6" s="87"/>
      <c r="D6" s="87"/>
      <c r="E6" s="87"/>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row>
    <row r="7" spans="1:66" x14ac:dyDescent="0.3">
      <c r="A7" s="306"/>
      <c r="B7" s="85" t="s">
        <v>271</v>
      </c>
      <c r="C7" s="85"/>
      <c r="D7" s="85"/>
      <c r="E7" s="88"/>
      <c r="F7" s="87"/>
      <c r="G7" s="87"/>
      <c r="H7" s="87"/>
      <c r="I7" s="87"/>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row>
    <row r="8" spans="1:66" x14ac:dyDescent="0.3">
      <c r="A8" s="306"/>
      <c r="B8" s="85" t="s">
        <v>272</v>
      </c>
      <c r="C8" s="85"/>
      <c r="D8" s="85"/>
      <c r="E8" s="85"/>
      <c r="F8" s="85"/>
      <c r="G8" s="85"/>
      <c r="H8" s="85"/>
      <c r="I8" s="85"/>
      <c r="J8" s="87"/>
      <c r="K8" s="87"/>
      <c r="L8" s="87"/>
      <c r="M8" s="87"/>
      <c r="N8" s="87"/>
      <c r="O8" s="87"/>
      <c r="P8" s="87"/>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row>
    <row r="9" spans="1:66" x14ac:dyDescent="0.3">
      <c r="A9" s="306"/>
      <c r="B9" s="85" t="s">
        <v>273</v>
      </c>
      <c r="C9" s="85"/>
      <c r="D9" s="85"/>
      <c r="E9" s="85"/>
      <c r="F9" s="85"/>
      <c r="G9" s="85"/>
      <c r="H9" s="85"/>
      <c r="I9" s="85"/>
      <c r="J9" s="85"/>
      <c r="K9" s="85"/>
      <c r="L9" s="85"/>
      <c r="M9" s="85"/>
      <c r="N9" s="85"/>
      <c r="O9" s="85"/>
      <c r="P9" s="85"/>
      <c r="Q9" s="87"/>
      <c r="R9" s="87"/>
      <c r="S9" s="87"/>
      <c r="T9" s="87"/>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row>
    <row r="10" spans="1:66" x14ac:dyDescent="0.3">
      <c r="A10" s="306" t="s">
        <v>209</v>
      </c>
      <c r="B10" s="85" t="s">
        <v>274</v>
      </c>
      <c r="C10" s="89"/>
      <c r="D10" s="89"/>
      <c r="E10" s="89"/>
      <c r="F10" s="89"/>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row>
    <row r="11" spans="1:66" x14ac:dyDescent="0.3">
      <c r="A11" s="306"/>
      <c r="B11" s="85" t="s">
        <v>275</v>
      </c>
      <c r="C11" s="85"/>
      <c r="D11" s="85"/>
      <c r="E11" s="85"/>
      <c r="F11" s="85"/>
      <c r="G11" s="89"/>
      <c r="H11" s="89"/>
      <c r="I11" s="89"/>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row>
    <row r="12" spans="1:66" x14ac:dyDescent="0.3">
      <c r="A12" s="306"/>
      <c r="B12" s="85" t="s">
        <v>276</v>
      </c>
      <c r="C12" s="85"/>
      <c r="D12" s="85"/>
      <c r="E12" s="85"/>
      <c r="F12" s="85"/>
      <c r="G12" s="85"/>
      <c r="H12" s="85"/>
      <c r="I12" s="85"/>
      <c r="J12" s="89"/>
      <c r="K12" s="89"/>
      <c r="L12" s="89"/>
      <c r="M12" s="89"/>
      <c r="N12" s="89"/>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row>
    <row r="13" spans="1:66" x14ac:dyDescent="0.3">
      <c r="A13" s="306" t="s">
        <v>14</v>
      </c>
      <c r="B13" s="85" t="s">
        <v>277</v>
      </c>
      <c r="C13" s="85"/>
      <c r="D13" s="85"/>
      <c r="E13" s="85"/>
      <c r="F13" s="85"/>
      <c r="G13" s="85"/>
      <c r="H13" s="85"/>
      <c r="I13" s="90"/>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row>
    <row r="14" spans="1:66" x14ac:dyDescent="0.3">
      <c r="A14" s="306"/>
      <c r="B14" s="85" t="s">
        <v>278</v>
      </c>
      <c r="C14" s="85"/>
      <c r="D14" s="85"/>
      <c r="E14" s="85"/>
      <c r="F14" s="85"/>
      <c r="G14" s="85"/>
      <c r="H14" s="85"/>
      <c r="I14" s="85"/>
      <c r="J14" s="90"/>
      <c r="K14" s="90"/>
      <c r="L14" s="90"/>
      <c r="M14" s="90"/>
      <c r="N14" s="90"/>
      <c r="O14" s="90"/>
      <c r="P14" s="90"/>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row>
    <row r="15" spans="1:66" x14ac:dyDescent="0.3">
      <c r="A15" s="306" t="s">
        <v>10</v>
      </c>
      <c r="B15" s="85" t="s">
        <v>279</v>
      </c>
      <c r="C15" s="85"/>
      <c r="D15" s="85"/>
      <c r="E15" s="85"/>
      <c r="F15" s="85"/>
      <c r="G15" s="85"/>
      <c r="H15" s="85"/>
      <c r="I15" s="91"/>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row>
    <row r="16" spans="1:66" x14ac:dyDescent="0.3">
      <c r="A16" s="306"/>
      <c r="B16" s="85" t="s">
        <v>9</v>
      </c>
      <c r="C16" s="85"/>
      <c r="D16" s="85"/>
      <c r="E16" s="85"/>
      <c r="F16" s="85"/>
      <c r="G16" s="85"/>
      <c r="H16" s="85"/>
      <c r="I16" s="85"/>
      <c r="J16" s="91"/>
      <c r="K16" s="91"/>
      <c r="L16" s="91"/>
      <c r="M16" s="91"/>
      <c r="N16" s="91"/>
      <c r="O16" s="91"/>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row>
    <row r="17" spans="1:63" x14ac:dyDescent="0.3">
      <c r="A17" s="306"/>
      <c r="B17" s="85" t="s">
        <v>280</v>
      </c>
      <c r="C17" s="85"/>
      <c r="D17" s="85"/>
      <c r="E17" s="85"/>
      <c r="F17" s="85"/>
      <c r="G17" s="85"/>
      <c r="H17" s="85"/>
      <c r="I17" s="85"/>
      <c r="J17" s="85"/>
      <c r="K17" s="85"/>
      <c r="L17" s="85"/>
      <c r="M17" s="85"/>
      <c r="N17" s="85"/>
      <c r="O17" s="85"/>
      <c r="P17" s="91"/>
      <c r="Q17" s="91"/>
      <c r="R17" s="91"/>
      <c r="S17" s="91"/>
      <c r="T17" s="91"/>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row>
    <row r="18" spans="1:63" x14ac:dyDescent="0.3">
      <c r="A18" s="307" t="s">
        <v>20</v>
      </c>
      <c r="B18" s="85" t="s">
        <v>281</v>
      </c>
      <c r="C18" s="85"/>
      <c r="D18" s="85"/>
      <c r="E18" s="85"/>
      <c r="F18" s="85"/>
      <c r="G18" s="85"/>
      <c r="H18" s="85"/>
      <c r="I18" s="85"/>
      <c r="J18" s="85"/>
      <c r="K18" s="85"/>
      <c r="L18" s="85"/>
      <c r="M18" s="85"/>
      <c r="N18" s="85"/>
      <c r="O18" s="85"/>
      <c r="P18" s="85"/>
      <c r="Q18" s="85"/>
      <c r="R18" s="85"/>
      <c r="S18" s="85"/>
      <c r="T18" s="85"/>
      <c r="U18" s="92"/>
      <c r="V18" s="92"/>
      <c r="W18" s="92"/>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row>
    <row r="19" spans="1:63" x14ac:dyDescent="0.3">
      <c r="A19" s="308"/>
      <c r="B19" s="85" t="s">
        <v>282</v>
      </c>
      <c r="C19" s="85"/>
      <c r="D19" s="85"/>
      <c r="E19" s="85"/>
      <c r="F19" s="85"/>
      <c r="G19" s="85"/>
      <c r="H19" s="85"/>
      <c r="I19" s="85"/>
      <c r="J19" s="85"/>
      <c r="K19" s="85"/>
      <c r="L19" s="85"/>
      <c r="M19" s="85"/>
      <c r="N19" s="85"/>
      <c r="O19" s="85"/>
      <c r="P19" s="85"/>
      <c r="Q19" s="85"/>
      <c r="R19" s="85"/>
      <c r="S19" s="85"/>
      <c r="T19" s="85"/>
      <c r="U19" s="85"/>
      <c r="V19" s="85"/>
      <c r="W19" s="92"/>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row>
    <row r="20" spans="1:63" x14ac:dyDescent="0.3">
      <c r="A20" s="308"/>
      <c r="B20" s="85" t="s">
        <v>283</v>
      </c>
      <c r="C20" s="85"/>
      <c r="D20" s="85"/>
      <c r="E20" s="85"/>
      <c r="F20" s="85"/>
      <c r="G20" s="85"/>
      <c r="H20" s="85"/>
      <c r="I20" s="85"/>
      <c r="J20" s="85"/>
      <c r="K20" s="85"/>
      <c r="L20" s="85"/>
      <c r="M20" s="85"/>
      <c r="N20" s="85"/>
      <c r="O20" s="85"/>
      <c r="P20" s="85"/>
      <c r="Q20" s="85"/>
      <c r="R20" s="85"/>
      <c r="S20" s="85"/>
      <c r="T20" s="85"/>
      <c r="U20" s="85"/>
      <c r="V20" s="85"/>
      <c r="W20" s="85"/>
      <c r="X20" s="92"/>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row>
    <row r="21" spans="1:63" x14ac:dyDescent="0.3">
      <c r="A21" s="309"/>
      <c r="B21" s="85" t="s">
        <v>284</v>
      </c>
      <c r="C21" s="85"/>
      <c r="D21" s="85"/>
      <c r="E21" s="85"/>
      <c r="F21" s="85"/>
      <c r="G21" s="85"/>
      <c r="H21" s="85"/>
      <c r="I21" s="85"/>
      <c r="J21" s="85"/>
      <c r="K21" s="85"/>
      <c r="L21" s="85"/>
      <c r="M21" s="85"/>
      <c r="N21" s="85"/>
      <c r="O21" s="85"/>
      <c r="P21" s="85"/>
      <c r="Q21" s="85"/>
      <c r="R21" s="85"/>
      <c r="S21" s="85"/>
      <c r="T21" s="85"/>
      <c r="U21" s="85"/>
      <c r="V21" s="85"/>
      <c r="W21" s="85"/>
      <c r="X21" s="93"/>
      <c r="Y21" s="93"/>
      <c r="Z21" s="93"/>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row>
    <row r="22" spans="1:63" x14ac:dyDescent="0.3">
      <c r="A22" s="307" t="s">
        <v>18</v>
      </c>
      <c r="B22" s="85" t="s">
        <v>285</v>
      </c>
      <c r="C22" s="85"/>
      <c r="D22" s="85"/>
      <c r="E22" s="85"/>
      <c r="F22" s="85"/>
      <c r="G22" s="85"/>
      <c r="H22" s="85"/>
      <c r="I22" s="85"/>
      <c r="J22" s="85"/>
      <c r="K22" s="85"/>
      <c r="L22" s="85"/>
      <c r="M22" s="85"/>
      <c r="N22" s="85"/>
      <c r="O22" s="85"/>
      <c r="P22" s="85"/>
      <c r="Q22" s="85"/>
      <c r="R22" s="85"/>
      <c r="S22" s="85"/>
      <c r="T22" s="85"/>
      <c r="U22" s="85"/>
      <c r="V22" s="85"/>
      <c r="W22" s="85"/>
      <c r="X22" s="94"/>
      <c r="Y22" s="85"/>
      <c r="Z22" s="85"/>
      <c r="AA22" s="95"/>
      <c r="AB22" s="95"/>
      <c r="AC22" s="9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row>
    <row r="23" spans="1:63" x14ac:dyDescent="0.3">
      <c r="A23" s="308"/>
      <c r="B23" s="85" t="s">
        <v>286</v>
      </c>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96"/>
      <c r="AE23" s="96"/>
      <c r="AF23" s="96"/>
      <c r="AG23" s="96"/>
      <c r="AH23" s="96"/>
      <c r="AI23" s="96"/>
      <c r="AJ23" s="96"/>
      <c r="AK23" s="96"/>
      <c r="AL23" s="96"/>
      <c r="AM23" s="88"/>
      <c r="AN23" s="88"/>
      <c r="AO23" s="85"/>
      <c r="AP23" s="85"/>
      <c r="AQ23" s="85"/>
      <c r="AR23" s="85"/>
      <c r="AS23" s="85"/>
      <c r="AT23" s="85"/>
      <c r="AU23" s="85"/>
      <c r="AV23" s="85"/>
      <c r="AW23" s="85"/>
      <c r="AX23" s="85"/>
      <c r="AY23" s="85"/>
      <c r="AZ23" s="85"/>
      <c r="BA23" s="85"/>
      <c r="BB23" s="85"/>
      <c r="BC23" s="85"/>
      <c r="BD23" s="85"/>
      <c r="BE23" s="85"/>
      <c r="BF23" s="85"/>
      <c r="BG23" s="85"/>
      <c r="BH23" s="85"/>
      <c r="BI23" s="85"/>
      <c r="BJ23" s="85"/>
      <c r="BK23" s="85"/>
    </row>
    <row r="24" spans="1:63" x14ac:dyDescent="0.3">
      <c r="A24" s="308"/>
      <c r="B24" s="85" t="s">
        <v>287</v>
      </c>
      <c r="C24" s="85"/>
      <c r="D24" s="85"/>
      <c r="E24" s="85"/>
      <c r="F24" s="85"/>
      <c r="G24" s="85"/>
      <c r="H24" s="85"/>
      <c r="I24" s="85"/>
      <c r="J24" s="85"/>
      <c r="K24" s="85"/>
      <c r="L24" s="85"/>
      <c r="M24" s="85"/>
      <c r="N24" s="85"/>
      <c r="O24" s="85"/>
      <c r="P24" s="85"/>
      <c r="Q24" s="85"/>
      <c r="R24" s="85"/>
      <c r="S24" s="85"/>
      <c r="T24" s="85"/>
      <c r="U24" s="85"/>
      <c r="V24" s="85"/>
      <c r="W24" s="85"/>
      <c r="X24" s="88"/>
      <c r="Y24" s="85"/>
      <c r="Z24" s="85"/>
      <c r="AA24" s="85"/>
      <c r="AB24" s="85"/>
      <c r="AC24" s="85"/>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88"/>
      <c r="BF24" s="88"/>
      <c r="BG24" s="88"/>
      <c r="BH24" s="88"/>
      <c r="BI24" s="88"/>
      <c r="BJ24" s="88"/>
      <c r="BK24" s="88"/>
    </row>
    <row r="25" spans="1:63" x14ac:dyDescent="0.3">
      <c r="A25" s="308"/>
      <c r="B25" s="85" t="s">
        <v>288</v>
      </c>
      <c r="C25" s="85"/>
      <c r="D25" s="85"/>
      <c r="E25" s="85"/>
      <c r="F25" s="85"/>
      <c r="G25" s="85"/>
      <c r="H25" s="85"/>
      <c r="I25" s="85"/>
      <c r="J25" s="85"/>
      <c r="K25" s="85"/>
      <c r="L25" s="85"/>
      <c r="M25" s="85"/>
      <c r="N25" s="85"/>
      <c r="O25" s="85"/>
      <c r="P25" s="85"/>
      <c r="Q25" s="85"/>
      <c r="R25" s="85"/>
      <c r="S25" s="85"/>
      <c r="T25" s="85"/>
      <c r="U25" s="85"/>
      <c r="V25" s="85"/>
      <c r="W25" s="85"/>
      <c r="X25" s="88"/>
      <c r="Y25" s="85"/>
      <c r="Z25" s="85"/>
      <c r="AA25" s="85"/>
      <c r="AB25" s="85"/>
      <c r="AC25" s="85"/>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88"/>
      <c r="BF25" s="88"/>
      <c r="BG25" s="88"/>
      <c r="BH25" s="88"/>
      <c r="BI25" s="88"/>
      <c r="BJ25" s="88"/>
      <c r="BK25" s="88"/>
    </row>
    <row r="26" spans="1:63" x14ac:dyDescent="0.3">
      <c r="A26" s="308"/>
      <c r="B26" s="85" t="s">
        <v>289</v>
      </c>
      <c r="C26" s="85"/>
      <c r="D26" s="85"/>
      <c r="E26" s="85"/>
      <c r="F26" s="85"/>
      <c r="G26" s="85"/>
      <c r="H26" s="85"/>
      <c r="I26" s="85"/>
      <c r="J26" s="85"/>
      <c r="K26" s="85"/>
      <c r="L26" s="85"/>
      <c r="M26" s="85"/>
      <c r="N26" s="85"/>
      <c r="O26" s="85"/>
      <c r="P26" s="85"/>
      <c r="Q26" s="85"/>
      <c r="R26" s="85"/>
      <c r="S26" s="85"/>
      <c r="T26" s="85"/>
      <c r="U26" s="85"/>
      <c r="V26" s="85"/>
      <c r="W26" s="85"/>
      <c r="X26" s="88"/>
      <c r="Y26" s="85"/>
      <c r="Z26" s="85"/>
      <c r="AA26" s="85"/>
      <c r="AB26" s="85"/>
      <c r="AC26" s="85"/>
      <c r="AD26" s="96"/>
      <c r="AE26" s="96"/>
      <c r="AF26" s="96"/>
      <c r="AG26" s="96"/>
      <c r="AH26" s="96"/>
      <c r="AI26" s="96"/>
      <c r="AJ26" s="96"/>
      <c r="AK26" s="96"/>
      <c r="AL26" s="96"/>
      <c r="AM26" s="96"/>
      <c r="AN26" s="96"/>
      <c r="AO26" s="96"/>
      <c r="AP26" s="88"/>
      <c r="AQ26" s="88"/>
      <c r="AR26" s="88"/>
      <c r="AS26" s="88"/>
      <c r="AT26" s="88"/>
      <c r="AU26" s="88"/>
      <c r="AV26" s="88"/>
      <c r="AW26" s="88"/>
      <c r="AX26" s="88"/>
      <c r="AY26" s="88"/>
      <c r="AZ26" s="88"/>
      <c r="BA26" s="88"/>
      <c r="BB26" s="88"/>
      <c r="BC26" s="88"/>
      <c r="BD26" s="88"/>
      <c r="BE26" s="88"/>
      <c r="BF26" s="88"/>
      <c r="BG26" s="88"/>
      <c r="BH26" s="88"/>
      <c r="BI26" s="88"/>
      <c r="BJ26" s="88"/>
      <c r="BK26" s="88"/>
    </row>
    <row r="27" spans="1:63" x14ac:dyDescent="0.3">
      <c r="A27" s="308"/>
      <c r="B27" s="85" t="s">
        <v>290</v>
      </c>
      <c r="C27" s="85"/>
      <c r="D27" s="85"/>
      <c r="E27" s="85"/>
      <c r="F27" s="85"/>
      <c r="G27" s="85"/>
      <c r="H27" s="85"/>
      <c r="I27" s="85"/>
      <c r="J27" s="85"/>
      <c r="K27" s="85"/>
      <c r="L27" s="85"/>
      <c r="M27" s="85"/>
      <c r="N27" s="85"/>
      <c r="O27" s="85"/>
      <c r="P27" s="85"/>
      <c r="Q27" s="85"/>
      <c r="R27" s="85"/>
      <c r="S27" s="85"/>
      <c r="T27" s="85"/>
      <c r="U27" s="85"/>
      <c r="V27" s="85"/>
      <c r="W27" s="85"/>
      <c r="X27" s="88"/>
      <c r="Y27" s="85"/>
      <c r="Z27" s="85"/>
      <c r="AA27" s="85"/>
      <c r="AB27" s="85"/>
      <c r="AC27" s="85"/>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4"/>
      <c r="BF27" s="94"/>
      <c r="BG27" s="94"/>
      <c r="BH27" s="94"/>
      <c r="BI27" s="88"/>
      <c r="BJ27" s="88"/>
      <c r="BK27" s="88"/>
    </row>
    <row r="28" spans="1:63" x14ac:dyDescent="0.3">
      <c r="A28" s="308"/>
      <c r="B28" s="85" t="s">
        <v>291</v>
      </c>
      <c r="C28" s="85"/>
      <c r="D28" s="85"/>
      <c r="E28" s="85"/>
      <c r="F28" s="85"/>
      <c r="G28" s="85"/>
      <c r="H28" s="85"/>
      <c r="I28" s="85"/>
      <c r="J28" s="85"/>
      <c r="K28" s="85"/>
      <c r="L28" s="85"/>
      <c r="M28" s="85"/>
      <c r="N28" s="85"/>
      <c r="O28" s="85"/>
      <c r="P28" s="85"/>
      <c r="Q28" s="85"/>
      <c r="R28" s="85"/>
      <c r="S28" s="85"/>
      <c r="T28" s="85"/>
      <c r="U28" s="85"/>
      <c r="V28" s="85"/>
      <c r="W28" s="85"/>
      <c r="X28" s="88"/>
      <c r="Y28" s="85"/>
      <c r="Z28" s="85"/>
      <c r="AA28" s="85"/>
      <c r="AB28" s="85"/>
      <c r="AC28" s="85"/>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88"/>
      <c r="BF28" s="88"/>
      <c r="BG28" s="88"/>
      <c r="BH28" s="88"/>
      <c r="BI28" s="88"/>
      <c r="BJ28" s="88"/>
      <c r="BK28" s="88"/>
    </row>
    <row r="29" spans="1:63" x14ac:dyDescent="0.3">
      <c r="A29" s="309"/>
      <c r="B29" s="85" t="s">
        <v>292</v>
      </c>
      <c r="C29" s="85"/>
      <c r="D29" s="85"/>
      <c r="E29" s="85"/>
      <c r="F29" s="85"/>
      <c r="G29" s="85"/>
      <c r="H29" s="85"/>
      <c r="I29" s="85"/>
      <c r="J29" s="85"/>
      <c r="K29" s="85"/>
      <c r="L29" s="85"/>
      <c r="M29" s="85"/>
      <c r="N29" s="85"/>
      <c r="O29" s="85"/>
      <c r="P29" s="85"/>
      <c r="Q29" s="85"/>
      <c r="R29" s="85"/>
      <c r="S29" s="85"/>
      <c r="T29" s="85"/>
      <c r="U29" s="85"/>
      <c r="V29" s="85"/>
      <c r="W29" s="85"/>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96"/>
      <c r="BA29" s="96"/>
      <c r="BB29" s="96"/>
      <c r="BC29" s="96"/>
      <c r="BD29" s="96"/>
      <c r="BE29" s="96"/>
      <c r="BF29" s="96"/>
      <c r="BG29" s="96"/>
      <c r="BH29" s="96"/>
      <c r="BI29" s="88"/>
      <c r="BJ29" s="88"/>
      <c r="BK29" s="88"/>
    </row>
    <row r="30" spans="1:63" x14ac:dyDescent="0.3">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row>
    <row r="31" spans="1:63" x14ac:dyDescent="0.3">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row>
  </sheetData>
  <mergeCells count="31">
    <mergeCell ref="C4:O4"/>
    <mergeCell ref="P4:AA4"/>
    <mergeCell ref="AB4:AM4"/>
    <mergeCell ref="AN4:AY4"/>
    <mergeCell ref="AZ4:BK4"/>
    <mergeCell ref="BI5:BK5"/>
    <mergeCell ref="A6:A9"/>
    <mergeCell ref="A10:A12"/>
    <mergeCell ref="A13:A14"/>
    <mergeCell ref="AK5:AM5"/>
    <mergeCell ref="AN5:AP5"/>
    <mergeCell ref="AQ5:AS5"/>
    <mergeCell ref="AT5:AV5"/>
    <mergeCell ref="AW5:AY5"/>
    <mergeCell ref="AZ5:BB5"/>
    <mergeCell ref="S5:U5"/>
    <mergeCell ref="V5:X5"/>
    <mergeCell ref="Y5:AA5"/>
    <mergeCell ref="AB5:AD5"/>
    <mergeCell ref="AE5:AG5"/>
    <mergeCell ref="AH5:AJ5"/>
    <mergeCell ref="A15:A17"/>
    <mergeCell ref="A18:A21"/>
    <mergeCell ref="A22:A29"/>
    <mergeCell ref="BC5:BE5"/>
    <mergeCell ref="BF5:BH5"/>
    <mergeCell ref="C5:F5"/>
    <mergeCell ref="G5:I5"/>
    <mergeCell ref="J5:L5"/>
    <mergeCell ref="M5:O5"/>
    <mergeCell ref="P5:R5"/>
  </mergeCells>
  <pageMargins left="0.7" right="0.7" top="0.75" bottom="0.75" header="0.3" footer="0.3"/>
  <pageSetup paperSize="17" scale="71"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heetViews>
  <sheetFormatPr defaultRowHeight="14.4" x14ac:dyDescent="0.3"/>
  <cols>
    <col min="1" max="1" width="65.88671875" customWidth="1"/>
    <col min="2" max="2" width="12.109375" bestFit="1" customWidth="1"/>
    <col min="3" max="3" width="14.109375" bestFit="1" customWidth="1"/>
    <col min="4" max="4" width="15.77734375" customWidth="1"/>
  </cols>
  <sheetData>
    <row r="1" spans="1:4" ht="14.55" x14ac:dyDescent="0.35">
      <c r="A1" s="84" t="s">
        <v>636</v>
      </c>
    </row>
    <row r="2" spans="1:4" ht="14.55" x14ac:dyDescent="0.35">
      <c r="A2" s="267" t="s">
        <v>669</v>
      </c>
    </row>
    <row r="3" spans="1:4" ht="14.55" x14ac:dyDescent="0.35">
      <c r="A3" s="267"/>
    </row>
    <row r="4" spans="1:4" ht="14.55" x14ac:dyDescent="0.35">
      <c r="A4" t="s">
        <v>668</v>
      </c>
      <c r="B4" s="1">
        <v>313232</v>
      </c>
      <c r="C4" t="s">
        <v>1</v>
      </c>
    </row>
    <row r="5" spans="1:4" x14ac:dyDescent="0.3">
      <c r="A5" t="s">
        <v>2</v>
      </c>
      <c r="B5" s="1">
        <v>398351</v>
      </c>
      <c r="C5" t="s">
        <v>1</v>
      </c>
    </row>
    <row r="7" spans="1:4" x14ac:dyDescent="0.3">
      <c r="A7" t="s">
        <v>408</v>
      </c>
      <c r="B7" s="1">
        <f>B5-B4</f>
        <v>85119</v>
      </c>
      <c r="C7" t="s">
        <v>1</v>
      </c>
    </row>
    <row r="8" spans="1:4" x14ac:dyDescent="0.3">
      <c r="A8" t="s">
        <v>408</v>
      </c>
      <c r="B8" s="1">
        <f>B7*(Deflator!$C$84/Deflator!$C$86)</f>
        <v>81654.942598187306</v>
      </c>
      <c r="C8" t="s">
        <v>409</v>
      </c>
    </row>
    <row r="9" spans="1:4" x14ac:dyDescent="0.3">
      <c r="B9" s="1"/>
    </row>
    <row r="10" spans="1:4" x14ac:dyDescent="0.3">
      <c r="B10" s="107">
        <f>Inputs!$B$5</f>
        <v>7.0000000000000007E-2</v>
      </c>
      <c r="C10" s="107" t="s">
        <v>299</v>
      </c>
    </row>
    <row r="11" spans="1:4" ht="14.55" x14ac:dyDescent="0.35">
      <c r="B11" s="108">
        <f>Inputs!$B$8</f>
        <v>2019</v>
      </c>
      <c r="C11" s="109" t="s">
        <v>300</v>
      </c>
    </row>
    <row r="14" spans="1:4" ht="28.95" x14ac:dyDescent="0.35">
      <c r="A14" s="252" t="s">
        <v>410</v>
      </c>
      <c r="B14" s="235" t="s">
        <v>437</v>
      </c>
      <c r="C14" s="252" t="s">
        <v>439</v>
      </c>
      <c r="D14" s="253" t="s">
        <v>487</v>
      </c>
    </row>
    <row r="15" spans="1:4" x14ac:dyDescent="0.3">
      <c r="A15" s="85">
        <v>2020</v>
      </c>
      <c r="B15" s="254">
        <f>Inputs!B43</f>
        <v>0</v>
      </c>
      <c r="C15" s="255">
        <f>B15*$B$8</f>
        <v>0</v>
      </c>
      <c r="D15" s="250">
        <f>C15/((1+$B$10)^($A15-$B$11))</f>
        <v>0</v>
      </c>
    </row>
    <row r="16" spans="1:4" x14ac:dyDescent="0.3">
      <c r="A16" s="85">
        <f>A15+1</f>
        <v>2021</v>
      </c>
      <c r="B16" s="254">
        <f>Inputs!B44</f>
        <v>0</v>
      </c>
      <c r="C16" s="255">
        <f t="shared" ref="C16:C40" si="0">B16*$B$8</f>
        <v>0</v>
      </c>
      <c r="D16" s="250">
        <f t="shared" ref="D16:D40" si="1">C16/((1+$B$10)^($A16-$B$11))</f>
        <v>0</v>
      </c>
    </row>
    <row r="17" spans="1:4" x14ac:dyDescent="0.3">
      <c r="A17" s="85">
        <f t="shared" ref="A17:A40" si="2">A16+1</f>
        <v>2022</v>
      </c>
      <c r="B17" s="254">
        <f>Inputs!B45</f>
        <v>0</v>
      </c>
      <c r="C17" s="255">
        <f t="shared" si="0"/>
        <v>0</v>
      </c>
      <c r="D17" s="250">
        <f t="shared" si="1"/>
        <v>0</v>
      </c>
    </row>
    <row r="18" spans="1:4" x14ac:dyDescent="0.3">
      <c r="A18" s="85">
        <f t="shared" si="2"/>
        <v>2023</v>
      </c>
      <c r="B18" s="254">
        <f>Inputs!B46</f>
        <v>0</v>
      </c>
      <c r="C18" s="255">
        <f t="shared" si="0"/>
        <v>0</v>
      </c>
      <c r="D18" s="250">
        <f t="shared" si="1"/>
        <v>0</v>
      </c>
    </row>
    <row r="19" spans="1:4" x14ac:dyDescent="0.3">
      <c r="A19" s="85">
        <f t="shared" si="2"/>
        <v>2024</v>
      </c>
      <c r="B19" s="254">
        <f>Inputs!B47</f>
        <v>0.25</v>
      </c>
      <c r="C19" s="255">
        <f t="shared" si="0"/>
        <v>20413.735649546827</v>
      </c>
      <c r="D19" s="250">
        <f t="shared" si="1"/>
        <v>14554.711389759952</v>
      </c>
    </row>
    <row r="20" spans="1:4" ht="14.55" x14ac:dyDescent="0.35">
      <c r="A20" s="85">
        <f>A19+1</f>
        <v>2025</v>
      </c>
      <c r="B20" s="254">
        <f>Inputs!B48</f>
        <v>1</v>
      </c>
      <c r="C20" s="255">
        <f t="shared" si="0"/>
        <v>81654.942598187306</v>
      </c>
      <c r="D20" s="250">
        <f t="shared" si="1"/>
        <v>54410.136036485812</v>
      </c>
    </row>
    <row r="21" spans="1:4" ht="14.55" x14ac:dyDescent="0.35">
      <c r="A21" s="85">
        <f t="shared" si="2"/>
        <v>2026</v>
      </c>
      <c r="B21" s="254">
        <f>Inputs!B49</f>
        <v>1</v>
      </c>
      <c r="C21" s="255">
        <f t="shared" si="0"/>
        <v>81654.942598187306</v>
      </c>
      <c r="D21" s="250">
        <f t="shared" si="1"/>
        <v>50850.59442662225</v>
      </c>
    </row>
    <row r="22" spans="1:4" ht="14.55" x14ac:dyDescent="0.35">
      <c r="A22" s="85">
        <f t="shared" si="2"/>
        <v>2027</v>
      </c>
      <c r="B22" s="254">
        <f>Inputs!B50</f>
        <v>1</v>
      </c>
      <c r="C22" s="255">
        <f t="shared" si="0"/>
        <v>81654.942598187306</v>
      </c>
      <c r="D22" s="250">
        <f t="shared" si="1"/>
        <v>47523.920024880608</v>
      </c>
    </row>
    <row r="23" spans="1:4" ht="14.55" x14ac:dyDescent="0.35">
      <c r="A23" s="85">
        <f t="shared" si="2"/>
        <v>2028</v>
      </c>
      <c r="B23" s="254">
        <f>Inputs!B51</f>
        <v>1</v>
      </c>
      <c r="C23" s="255">
        <f t="shared" si="0"/>
        <v>81654.942598187306</v>
      </c>
      <c r="D23" s="250">
        <f t="shared" si="1"/>
        <v>44414.878527925794</v>
      </c>
    </row>
    <row r="24" spans="1:4" x14ac:dyDescent="0.3">
      <c r="A24" s="85">
        <f t="shared" si="2"/>
        <v>2029</v>
      </c>
      <c r="B24" s="254">
        <f>Inputs!B52</f>
        <v>1</v>
      </c>
      <c r="C24" s="255">
        <f t="shared" si="0"/>
        <v>81654.942598187306</v>
      </c>
      <c r="D24" s="250">
        <f t="shared" si="1"/>
        <v>41509.232269089531</v>
      </c>
    </row>
    <row r="25" spans="1:4" x14ac:dyDescent="0.3">
      <c r="A25" s="85">
        <f t="shared" si="2"/>
        <v>2030</v>
      </c>
      <c r="B25" s="254">
        <f>Inputs!B53</f>
        <v>1</v>
      </c>
      <c r="C25" s="255">
        <f t="shared" si="0"/>
        <v>81654.942598187306</v>
      </c>
      <c r="D25" s="250">
        <f t="shared" si="1"/>
        <v>38793.67501784068</v>
      </c>
    </row>
    <row r="26" spans="1:4" x14ac:dyDescent="0.3">
      <c r="A26" s="85">
        <f t="shared" si="2"/>
        <v>2031</v>
      </c>
      <c r="B26" s="254">
        <f>Inputs!B54</f>
        <v>1</v>
      </c>
      <c r="C26" s="255">
        <f t="shared" si="0"/>
        <v>81654.942598187306</v>
      </c>
      <c r="D26" s="250">
        <f t="shared" si="1"/>
        <v>36255.77104471092</v>
      </c>
    </row>
    <row r="27" spans="1:4" x14ac:dyDescent="0.3">
      <c r="A27" s="85">
        <f t="shared" si="2"/>
        <v>2032</v>
      </c>
      <c r="B27" s="254">
        <f>Inputs!B55</f>
        <v>1</v>
      </c>
      <c r="C27" s="255">
        <f t="shared" si="0"/>
        <v>81654.942598187306</v>
      </c>
      <c r="D27" s="250">
        <f t="shared" si="1"/>
        <v>33883.898172627029</v>
      </c>
    </row>
    <row r="28" spans="1:4" x14ac:dyDescent="0.3">
      <c r="A28" s="85">
        <f t="shared" si="2"/>
        <v>2033</v>
      </c>
      <c r="B28" s="254">
        <f>Inputs!B56</f>
        <v>1</v>
      </c>
      <c r="C28" s="255">
        <f t="shared" si="0"/>
        <v>81654.942598187306</v>
      </c>
      <c r="D28" s="250">
        <f t="shared" si="1"/>
        <v>31667.194553857036</v>
      </c>
    </row>
    <row r="29" spans="1:4" x14ac:dyDescent="0.3">
      <c r="A29" s="85">
        <f t="shared" si="2"/>
        <v>2034</v>
      </c>
      <c r="B29" s="254">
        <f>Inputs!B57</f>
        <v>1</v>
      </c>
      <c r="C29" s="255">
        <f t="shared" si="0"/>
        <v>81654.942598187306</v>
      </c>
      <c r="D29" s="250">
        <f t="shared" si="1"/>
        <v>29595.50892883835</v>
      </c>
    </row>
    <row r="30" spans="1:4" x14ac:dyDescent="0.3">
      <c r="A30" s="85">
        <f>A29+1</f>
        <v>2035</v>
      </c>
      <c r="B30" s="254">
        <f>Inputs!B58</f>
        <v>1</v>
      </c>
      <c r="C30" s="255">
        <f t="shared" si="0"/>
        <v>81654.942598187306</v>
      </c>
      <c r="D30" s="250">
        <f t="shared" si="1"/>
        <v>27659.354139101262</v>
      </c>
    </row>
    <row r="31" spans="1:4" x14ac:dyDescent="0.3">
      <c r="A31" s="85">
        <f t="shared" si="2"/>
        <v>2036</v>
      </c>
      <c r="B31" s="254">
        <f>Inputs!B59</f>
        <v>1</v>
      </c>
      <c r="C31" s="255">
        <f t="shared" si="0"/>
        <v>81654.942598187306</v>
      </c>
      <c r="D31" s="250">
        <f t="shared" si="1"/>
        <v>25849.863681403051</v>
      </c>
    </row>
    <row r="32" spans="1:4" x14ac:dyDescent="0.3">
      <c r="A32" s="85">
        <f t="shared" si="2"/>
        <v>2037</v>
      </c>
      <c r="B32" s="254">
        <f>Inputs!B60</f>
        <v>1</v>
      </c>
      <c r="C32" s="255">
        <f t="shared" si="0"/>
        <v>81654.942598187306</v>
      </c>
      <c r="D32" s="250">
        <f t="shared" si="1"/>
        <v>24158.751104114999</v>
      </c>
    </row>
    <row r="33" spans="1:4" x14ac:dyDescent="0.3">
      <c r="A33" s="85">
        <f t="shared" si="2"/>
        <v>2038</v>
      </c>
      <c r="B33" s="254">
        <f>Inputs!B61</f>
        <v>1</v>
      </c>
      <c r="C33" s="255">
        <f t="shared" si="0"/>
        <v>81654.942598187306</v>
      </c>
      <c r="D33" s="250">
        <f t="shared" si="1"/>
        <v>22578.27205992056</v>
      </c>
    </row>
    <row r="34" spans="1:4" x14ac:dyDescent="0.3">
      <c r="A34" s="85">
        <f t="shared" si="2"/>
        <v>2039</v>
      </c>
      <c r="B34" s="254">
        <f>Inputs!B62</f>
        <v>1</v>
      </c>
      <c r="C34" s="255">
        <f t="shared" si="0"/>
        <v>81654.942598187306</v>
      </c>
      <c r="D34" s="250">
        <f t="shared" si="1"/>
        <v>21101.188841047253</v>
      </c>
    </row>
    <row r="35" spans="1:4" x14ac:dyDescent="0.3">
      <c r="A35" s="85">
        <f t="shared" si="2"/>
        <v>2040</v>
      </c>
      <c r="B35" s="254">
        <f>Inputs!B63</f>
        <v>1</v>
      </c>
      <c r="C35" s="255">
        <f t="shared" si="0"/>
        <v>81654.942598187306</v>
      </c>
      <c r="D35" s="250">
        <f t="shared" si="1"/>
        <v>19720.737234623601</v>
      </c>
    </row>
    <row r="36" spans="1:4" x14ac:dyDescent="0.3">
      <c r="A36" s="85">
        <f t="shared" si="2"/>
        <v>2041</v>
      </c>
      <c r="B36" s="254">
        <f>Inputs!B64</f>
        <v>1</v>
      </c>
      <c r="C36" s="255">
        <f t="shared" si="0"/>
        <v>81654.942598187306</v>
      </c>
      <c r="D36" s="250">
        <f t="shared" si="1"/>
        <v>18430.595546377197</v>
      </c>
    </row>
    <row r="37" spans="1:4" x14ac:dyDescent="0.3">
      <c r="A37" s="85">
        <f t="shared" si="2"/>
        <v>2042</v>
      </c>
      <c r="B37" s="254">
        <f>Inputs!B65</f>
        <v>1</v>
      </c>
      <c r="C37" s="255">
        <f t="shared" si="0"/>
        <v>81654.942598187306</v>
      </c>
      <c r="D37" s="250">
        <f t="shared" si="1"/>
        <v>17224.855650819809</v>
      </c>
    </row>
    <row r="38" spans="1:4" x14ac:dyDescent="0.3">
      <c r="A38" s="85">
        <f t="shared" si="2"/>
        <v>2043</v>
      </c>
      <c r="B38" s="254">
        <f>Inputs!B66</f>
        <v>1</v>
      </c>
      <c r="C38" s="255">
        <f t="shared" si="0"/>
        <v>81654.942598187306</v>
      </c>
      <c r="D38" s="250">
        <f t="shared" si="1"/>
        <v>16097.995935345616</v>
      </c>
    </row>
    <row r="39" spans="1:4" x14ac:dyDescent="0.3">
      <c r="A39" s="85">
        <f t="shared" si="2"/>
        <v>2044</v>
      </c>
      <c r="B39" s="254">
        <f>Inputs!B67</f>
        <v>0.75</v>
      </c>
      <c r="C39" s="255">
        <f t="shared" si="0"/>
        <v>61241.20694864048</v>
      </c>
      <c r="D39" s="250">
        <f t="shared" si="1"/>
        <v>11283.642010756272</v>
      </c>
    </row>
    <row r="40" spans="1:4" ht="15" thickBot="1" x14ac:dyDescent="0.35">
      <c r="A40" s="256">
        <f t="shared" si="2"/>
        <v>2045</v>
      </c>
      <c r="B40" s="257">
        <f>Inputs!B68</f>
        <v>0</v>
      </c>
      <c r="C40" s="258">
        <f t="shared" si="0"/>
        <v>0</v>
      </c>
      <c r="D40" s="259">
        <f t="shared" si="1"/>
        <v>0</v>
      </c>
    </row>
    <row r="41" spans="1:4" ht="15" thickBot="1" x14ac:dyDescent="0.35">
      <c r="A41" s="260" t="s">
        <v>0</v>
      </c>
      <c r="B41" s="261"/>
      <c r="C41" s="262">
        <f>SUM(C15:C40)</f>
        <v>1633098.8519637468</v>
      </c>
      <c r="D41" s="263">
        <f>SUM(D15:D40)</f>
        <v>627564.7765961478</v>
      </c>
    </row>
  </sheetData>
  <pageMargins left="0.7" right="0.7" top="0.75" bottom="0.75" header="0.3" footer="0.3"/>
  <pageSetup scale="84"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zoomScaleNormal="100" workbookViewId="0">
      <selection activeCell="B1" sqref="B1"/>
    </sheetView>
  </sheetViews>
  <sheetFormatPr defaultColWidth="8.88671875" defaultRowHeight="13.2" x14ac:dyDescent="0.25"/>
  <cols>
    <col min="1" max="1" width="8.88671875" style="122"/>
    <col min="2" max="2" width="35" style="122" bestFit="1" customWidth="1"/>
    <col min="3" max="3" width="12.88671875" style="122" bestFit="1" customWidth="1"/>
    <col min="4" max="6" width="12.88671875" style="122" customWidth="1"/>
    <col min="7" max="8" width="9" style="122" bestFit="1" customWidth="1"/>
    <col min="9" max="9" width="11.109375" style="122" bestFit="1" customWidth="1"/>
    <col min="10" max="10" width="13.21875" style="122" customWidth="1"/>
    <col min="11" max="12" width="11.109375" style="122" customWidth="1"/>
    <col min="13" max="13" width="10.109375" style="122" bestFit="1" customWidth="1"/>
    <col min="14" max="15" width="11.109375" style="122" bestFit="1" customWidth="1"/>
    <col min="16" max="16384" width="8.88671875" style="122"/>
  </cols>
  <sheetData>
    <row r="1" spans="2:15" ht="13.05" x14ac:dyDescent="0.3">
      <c r="B1" s="162" t="s">
        <v>637</v>
      </c>
    </row>
    <row r="2" spans="2:15" ht="29.55" customHeight="1" x14ac:dyDescent="0.25">
      <c r="B2" s="311" t="s">
        <v>690</v>
      </c>
      <c r="C2" s="311"/>
      <c r="D2" s="311"/>
      <c r="E2" s="311"/>
      <c r="F2" s="311"/>
      <c r="G2" s="311"/>
      <c r="H2" s="311"/>
      <c r="I2" s="311"/>
      <c r="J2" s="311"/>
      <c r="K2" s="311"/>
      <c r="L2" s="311"/>
      <c r="M2" s="311"/>
      <c r="N2" s="311"/>
      <c r="O2" s="311"/>
    </row>
    <row r="4" spans="2:15" x14ac:dyDescent="0.25">
      <c r="B4" s="107">
        <f>Inputs!B5</f>
        <v>7.0000000000000007E-2</v>
      </c>
      <c r="C4" s="107" t="s">
        <v>299</v>
      </c>
      <c r="D4" s="107"/>
      <c r="E4" s="107"/>
      <c r="F4" s="107"/>
      <c r="G4" s="135"/>
      <c r="H4" s="135"/>
      <c r="O4" s="143"/>
    </row>
    <row r="5" spans="2:15" x14ac:dyDescent="0.25">
      <c r="B5" s="144">
        <f>Inputs!B8</f>
        <v>2019</v>
      </c>
      <c r="C5" s="109" t="s">
        <v>300</v>
      </c>
      <c r="D5" s="109"/>
      <c r="E5" s="109"/>
      <c r="F5" s="109"/>
      <c r="G5" s="135"/>
      <c r="H5" s="135"/>
      <c r="M5" s="143"/>
    </row>
    <row r="6" spans="2:15" x14ac:dyDescent="0.25">
      <c r="M6" s="143"/>
    </row>
    <row r="7" spans="2:15" x14ac:dyDescent="0.25">
      <c r="B7" s="125" t="s">
        <v>429</v>
      </c>
      <c r="C7" s="209">
        <f>Inputs!B34</f>
        <v>3200</v>
      </c>
      <c r="M7" s="143"/>
    </row>
    <row r="8" spans="2:15" x14ac:dyDescent="0.25">
      <c r="B8" s="125" t="s">
        <v>430</v>
      </c>
      <c r="C8" s="209">
        <f>Inputs!B35</f>
        <v>63900</v>
      </c>
      <c r="M8" s="143"/>
    </row>
    <row r="9" spans="2:15" x14ac:dyDescent="0.25">
      <c r="B9" s="125" t="s">
        <v>431</v>
      </c>
      <c r="C9" s="209">
        <f>Inputs!B36</f>
        <v>125000</v>
      </c>
      <c r="M9" s="143"/>
    </row>
    <row r="10" spans="2:15" x14ac:dyDescent="0.25">
      <c r="B10" s="125" t="s">
        <v>432</v>
      </c>
      <c r="C10" s="209">
        <f>Inputs!B37</f>
        <v>459100</v>
      </c>
      <c r="M10" s="143"/>
    </row>
    <row r="11" spans="2:15" x14ac:dyDescent="0.25">
      <c r="B11" s="125" t="s">
        <v>433</v>
      </c>
      <c r="C11" s="209">
        <f>Inputs!B38</f>
        <v>9600000</v>
      </c>
      <c r="D11" s="137"/>
      <c r="E11" s="137"/>
      <c r="F11" s="137"/>
    </row>
    <row r="12" spans="2:15" x14ac:dyDescent="0.25">
      <c r="B12" s="125" t="s">
        <v>434</v>
      </c>
      <c r="C12" s="209">
        <f>Inputs!B39</f>
        <v>174000</v>
      </c>
      <c r="D12" s="137"/>
      <c r="E12" s="137"/>
      <c r="F12" s="137"/>
    </row>
    <row r="13" spans="2:15" x14ac:dyDescent="0.25">
      <c r="B13" s="125" t="s">
        <v>435</v>
      </c>
      <c r="C13" s="209">
        <f>Inputs!B40</f>
        <v>132200</v>
      </c>
    </row>
    <row r="17" spans="1:15" ht="13.8" thickBot="1" x14ac:dyDescent="0.3"/>
    <row r="18" spans="1:15" ht="52.8" x14ac:dyDescent="0.25">
      <c r="A18" s="145"/>
      <c r="B18" s="146" t="s">
        <v>410</v>
      </c>
      <c r="C18" s="102" t="s">
        <v>506</v>
      </c>
      <c r="D18" s="102" t="s">
        <v>509</v>
      </c>
      <c r="E18" s="102" t="s">
        <v>504</v>
      </c>
      <c r="F18" s="102" t="s">
        <v>505</v>
      </c>
      <c r="G18" s="147" t="s">
        <v>441</v>
      </c>
      <c r="H18" s="148" t="s">
        <v>442</v>
      </c>
      <c r="I18" s="102" t="s">
        <v>510</v>
      </c>
      <c r="J18" s="102" t="s">
        <v>511</v>
      </c>
      <c r="K18" s="102" t="s">
        <v>512</v>
      </c>
      <c r="L18" s="102" t="s">
        <v>513</v>
      </c>
      <c r="M18" s="147" t="s">
        <v>443</v>
      </c>
      <c r="N18" s="148" t="s">
        <v>444</v>
      </c>
      <c r="O18" s="149" t="s">
        <v>440</v>
      </c>
    </row>
    <row r="19" spans="1:15" x14ac:dyDescent="0.25">
      <c r="A19" s="150"/>
      <c r="B19" s="151">
        <v>2020</v>
      </c>
      <c r="C19" s="155"/>
      <c r="D19" s="155"/>
      <c r="E19" s="155"/>
      <c r="F19" s="155"/>
      <c r="G19" s="155"/>
      <c r="H19" s="155"/>
      <c r="I19" s="105"/>
      <c r="J19" s="105"/>
      <c r="K19" s="105"/>
      <c r="L19" s="105"/>
      <c r="M19" s="160"/>
      <c r="N19" s="159"/>
      <c r="O19" s="152">
        <f t="shared" ref="O19:O44" si="0">N19/((1+$B$4)^(B19-$B$5))</f>
        <v>0</v>
      </c>
    </row>
    <row r="20" spans="1:15" x14ac:dyDescent="0.25">
      <c r="A20" s="145"/>
      <c r="B20" s="151">
        <f>B19+1</f>
        <v>2021</v>
      </c>
      <c r="C20" s="155"/>
      <c r="D20" s="155"/>
      <c r="E20" s="155"/>
      <c r="F20" s="155"/>
      <c r="G20" s="155"/>
      <c r="H20" s="155"/>
      <c r="I20" s="105"/>
      <c r="J20" s="105"/>
      <c r="K20" s="105"/>
      <c r="L20" s="105"/>
      <c r="M20" s="160"/>
      <c r="N20" s="159"/>
      <c r="O20" s="152">
        <f t="shared" si="0"/>
        <v>0</v>
      </c>
    </row>
    <row r="21" spans="1:15" x14ac:dyDescent="0.25">
      <c r="A21" s="145"/>
      <c r="B21" s="151">
        <f t="shared" ref="B21:B44" si="1">B20+1</f>
        <v>2022</v>
      </c>
      <c r="C21" s="155"/>
      <c r="D21" s="155"/>
      <c r="E21" s="155"/>
      <c r="F21" s="155"/>
      <c r="G21" s="155"/>
      <c r="H21" s="155"/>
      <c r="I21" s="105"/>
      <c r="J21" s="105"/>
      <c r="K21" s="105"/>
      <c r="L21" s="105"/>
      <c r="M21" s="105"/>
      <c r="N21" s="159"/>
      <c r="O21" s="152">
        <f t="shared" si="0"/>
        <v>0</v>
      </c>
    </row>
    <row r="22" spans="1:15" x14ac:dyDescent="0.25">
      <c r="A22" s="145"/>
      <c r="B22" s="151">
        <f t="shared" si="1"/>
        <v>2023</v>
      </c>
      <c r="C22" s="155"/>
      <c r="D22" s="155"/>
      <c r="E22" s="155"/>
      <c r="F22" s="155"/>
      <c r="G22" s="155"/>
      <c r="H22" s="155"/>
      <c r="I22" s="105"/>
      <c r="J22" s="105"/>
      <c r="K22" s="105"/>
      <c r="L22" s="105"/>
      <c r="M22" s="105"/>
      <c r="N22" s="159"/>
      <c r="O22" s="152">
        <f t="shared" si="0"/>
        <v>0</v>
      </c>
    </row>
    <row r="23" spans="1:15" x14ac:dyDescent="0.25">
      <c r="A23" s="145"/>
      <c r="B23" s="151">
        <f t="shared" si="1"/>
        <v>2024</v>
      </c>
      <c r="C23" s="157">
        <f>CrashReduction!J11*Inputs!$B47</f>
        <v>5.4467213114754096E-2</v>
      </c>
      <c r="D23" s="157">
        <f>CrashReduction!K11*Inputs!$B47</f>
        <v>0.19063524590163936</v>
      </c>
      <c r="E23" s="157">
        <f>CrashReduction!L11*Inputs!$B47</f>
        <v>0.69899590163934422</v>
      </c>
      <c r="F23" s="157">
        <f>CrashReduction!M11*Inputs!$B47</f>
        <v>1.2709016393442625</v>
      </c>
      <c r="G23" s="157">
        <f>CrashReduction!E11*Inputs!$B47</f>
        <v>4.3324999999999996</v>
      </c>
      <c r="H23" s="157">
        <f>SUM(C23:G23)</f>
        <v>6.5474999999999994</v>
      </c>
      <c r="I23" s="105">
        <f>C23*$C$11</f>
        <v>522885.24590163934</v>
      </c>
      <c r="J23" s="105">
        <f>D23*$C$10</f>
        <v>87520.641393442624</v>
      </c>
      <c r="K23" s="105">
        <f>E23*$C$9</f>
        <v>87374.487704918021</v>
      </c>
      <c r="L23" s="105">
        <f>F23*$C$8</f>
        <v>81210.614754098366</v>
      </c>
      <c r="M23" s="105">
        <f>G23*$C$7</f>
        <v>13863.999999999998</v>
      </c>
      <c r="N23" s="281">
        <f>SUM(I23:M23)</f>
        <v>792854.98975409835</v>
      </c>
      <c r="O23" s="152">
        <f t="shared" si="0"/>
        <v>565294.65002933762</v>
      </c>
    </row>
    <row r="24" spans="1:15" x14ac:dyDescent="0.25">
      <c r="A24" s="145"/>
      <c r="B24" s="151">
        <f t="shared" si="1"/>
        <v>2025</v>
      </c>
      <c r="C24" s="157">
        <f>CrashReduction!J12*Inputs!$B48</f>
        <v>0.21786885245901638</v>
      </c>
      <c r="D24" s="157">
        <f>CrashReduction!K12*Inputs!$B48</f>
        <v>0.76254098360655742</v>
      </c>
      <c r="E24" s="157">
        <f>CrashReduction!L12*Inputs!$B48</f>
        <v>2.7959836065573769</v>
      </c>
      <c r="F24" s="157">
        <f>CrashReduction!M12*Inputs!$B48</f>
        <v>5.0836065573770499</v>
      </c>
      <c r="G24" s="157">
        <f>CrashReduction!E12*Inputs!$B48</f>
        <v>17.329999999999998</v>
      </c>
      <c r="H24" s="157">
        <f t="shared" ref="H24:H43" si="2">SUM(C24:G24)</f>
        <v>26.189999999999998</v>
      </c>
      <c r="I24" s="105">
        <f t="shared" ref="I24:I44" si="3">C24*$C$11</f>
        <v>2091540.9836065574</v>
      </c>
      <c r="J24" s="105">
        <f t="shared" ref="J24:J44" si="4">D24*$C$10</f>
        <v>350082.56557377049</v>
      </c>
      <c r="K24" s="105">
        <f t="shared" ref="K24:K44" si="5">E24*$C$9</f>
        <v>349497.95081967209</v>
      </c>
      <c r="L24" s="105">
        <f t="shared" ref="L24:L44" si="6">F24*$C$8</f>
        <v>324842.45901639346</v>
      </c>
      <c r="M24" s="105">
        <f t="shared" ref="M24:M44" si="7">G24*$C$7</f>
        <v>55455.999999999993</v>
      </c>
      <c r="N24" s="281">
        <f t="shared" ref="N24:N44" si="8">SUM(I24:M24)</f>
        <v>3171419.9590163934</v>
      </c>
      <c r="O24" s="152">
        <f t="shared" si="0"/>
        <v>2113251.0281470567</v>
      </c>
    </row>
    <row r="25" spans="1:15" x14ac:dyDescent="0.25">
      <c r="A25" s="145"/>
      <c r="B25" s="151">
        <f t="shared" si="1"/>
        <v>2026</v>
      </c>
      <c r="C25" s="157">
        <f>CrashReduction!J13*Inputs!$B49</f>
        <v>0.21836065573770494</v>
      </c>
      <c r="D25" s="157">
        <f>CrashReduction!K13*Inputs!$B49</f>
        <v>0.76426229508196741</v>
      </c>
      <c r="E25" s="157">
        <f>CrashReduction!L13*Inputs!$B49</f>
        <v>2.8022950819672134</v>
      </c>
      <c r="F25" s="157">
        <f>CrashReduction!M13*Inputs!$B49</f>
        <v>5.0950819672131162</v>
      </c>
      <c r="G25" s="157">
        <f>CrashReduction!E13*Inputs!$B49</f>
        <v>17.37</v>
      </c>
      <c r="H25" s="157">
        <f t="shared" si="2"/>
        <v>26.250000000000004</v>
      </c>
      <c r="I25" s="105">
        <f t="shared" si="3"/>
        <v>2096262.2950819675</v>
      </c>
      <c r="J25" s="105">
        <f t="shared" si="4"/>
        <v>350872.81967213121</v>
      </c>
      <c r="K25" s="105">
        <f t="shared" si="5"/>
        <v>350286.88524590171</v>
      </c>
      <c r="L25" s="105">
        <f t="shared" si="6"/>
        <v>325575.73770491814</v>
      </c>
      <c r="M25" s="105">
        <f t="shared" si="7"/>
        <v>55584</v>
      </c>
      <c r="N25" s="281">
        <f t="shared" si="8"/>
        <v>3178581.7377049183</v>
      </c>
      <c r="O25" s="152">
        <f t="shared" si="0"/>
        <v>1979460.9567148129</v>
      </c>
    </row>
    <row r="26" spans="1:15" x14ac:dyDescent="0.25">
      <c r="A26" s="145"/>
      <c r="B26" s="151">
        <f t="shared" si="1"/>
        <v>2027</v>
      </c>
      <c r="C26" s="157">
        <f>CrashReduction!J14*Inputs!$B50</f>
        <v>0.21885245901639344</v>
      </c>
      <c r="D26" s="157">
        <f>CrashReduction!K14*Inputs!$B50</f>
        <v>0.76598360655737718</v>
      </c>
      <c r="E26" s="157">
        <f>CrashReduction!L14*Inputs!$B50</f>
        <v>2.8086065573770496</v>
      </c>
      <c r="F26" s="157">
        <f>CrashReduction!M14*Inputs!$B50</f>
        <v>5.1065573770491817</v>
      </c>
      <c r="G26" s="157">
        <f>CrashReduction!E14*Inputs!$B50</f>
        <v>17.41</v>
      </c>
      <c r="H26" s="157">
        <f t="shared" si="2"/>
        <v>26.310000000000002</v>
      </c>
      <c r="I26" s="105">
        <f t="shared" si="3"/>
        <v>2100983.6065573771</v>
      </c>
      <c r="J26" s="105">
        <f t="shared" si="4"/>
        <v>351663.07377049187</v>
      </c>
      <c r="K26" s="105">
        <f t="shared" si="5"/>
        <v>351075.81967213121</v>
      </c>
      <c r="L26" s="105">
        <f t="shared" si="6"/>
        <v>326309.0163934427</v>
      </c>
      <c r="M26" s="105">
        <f t="shared" si="7"/>
        <v>55712</v>
      </c>
      <c r="N26" s="281">
        <f t="shared" si="8"/>
        <v>3185743.5163934426</v>
      </c>
      <c r="O26" s="152">
        <f t="shared" si="0"/>
        <v>1854131.7313500245</v>
      </c>
    </row>
    <row r="27" spans="1:15" x14ac:dyDescent="0.25">
      <c r="A27" s="145"/>
      <c r="B27" s="151">
        <f t="shared" si="1"/>
        <v>2028</v>
      </c>
      <c r="C27" s="157">
        <f>CrashReduction!J15*Inputs!$B51</f>
        <v>0.21934426229508197</v>
      </c>
      <c r="D27" s="157">
        <f>CrashReduction!K15*Inputs!$B51</f>
        <v>0.76770491803278695</v>
      </c>
      <c r="E27" s="157">
        <f>CrashReduction!L15*Inputs!$B51</f>
        <v>2.8149180327868852</v>
      </c>
      <c r="F27" s="157">
        <f>CrashReduction!M15*Inputs!$B51</f>
        <v>5.1180327868852462</v>
      </c>
      <c r="G27" s="157">
        <f>CrashReduction!E15*Inputs!$B51</f>
        <v>17.46</v>
      </c>
      <c r="H27" s="157">
        <f t="shared" si="2"/>
        <v>26.380000000000003</v>
      </c>
      <c r="I27" s="105">
        <f t="shared" si="3"/>
        <v>2105704.9180327868</v>
      </c>
      <c r="J27" s="105">
        <f t="shared" si="4"/>
        <v>352453.32786885247</v>
      </c>
      <c r="K27" s="105">
        <f t="shared" si="5"/>
        <v>351864.75409836066</v>
      </c>
      <c r="L27" s="105">
        <f t="shared" si="6"/>
        <v>327042.29508196726</v>
      </c>
      <c r="M27" s="105">
        <f t="shared" si="7"/>
        <v>55872</v>
      </c>
      <c r="N27" s="281">
        <f t="shared" si="8"/>
        <v>3192937.2950819675</v>
      </c>
      <c r="O27" s="152">
        <f t="shared" si="0"/>
        <v>1736746.3327504408</v>
      </c>
    </row>
    <row r="28" spans="1:15" x14ac:dyDescent="0.25">
      <c r="A28" s="145"/>
      <c r="B28" s="151">
        <f t="shared" si="1"/>
        <v>2029</v>
      </c>
      <c r="C28" s="157">
        <f>CrashReduction!J16*Inputs!$B52</f>
        <v>0.22008196721311474</v>
      </c>
      <c r="D28" s="157">
        <f>CrashReduction!K16*Inputs!$B52</f>
        <v>0.77028688524590172</v>
      </c>
      <c r="E28" s="157">
        <f>CrashReduction!L16*Inputs!$B52</f>
        <v>2.8243852459016394</v>
      </c>
      <c r="F28" s="157">
        <f>CrashReduction!M16*Inputs!$B52</f>
        <v>5.1352459016393448</v>
      </c>
      <c r="G28" s="157">
        <f>CrashReduction!E16*Inputs!$B52</f>
        <v>17.5</v>
      </c>
      <c r="H28" s="157">
        <f t="shared" si="2"/>
        <v>26.450000000000003</v>
      </c>
      <c r="I28" s="105">
        <f t="shared" si="3"/>
        <v>2112786.8852459015</v>
      </c>
      <c r="J28" s="105">
        <f t="shared" si="4"/>
        <v>353638.70901639346</v>
      </c>
      <c r="K28" s="105">
        <f t="shared" si="5"/>
        <v>353048.15573770495</v>
      </c>
      <c r="L28" s="105">
        <f t="shared" si="6"/>
        <v>328142.21311475412</v>
      </c>
      <c r="M28" s="105">
        <f t="shared" si="7"/>
        <v>56000</v>
      </c>
      <c r="N28" s="281">
        <f t="shared" si="8"/>
        <v>3203615.9631147543</v>
      </c>
      <c r="O28" s="152">
        <f t="shared" si="0"/>
        <v>1628555.9071208676</v>
      </c>
    </row>
    <row r="29" spans="1:15" x14ac:dyDescent="0.25">
      <c r="A29" s="145"/>
      <c r="B29" s="151">
        <f t="shared" si="1"/>
        <v>2030</v>
      </c>
      <c r="C29" s="157">
        <f>CrashReduction!J17*Inputs!$B53</f>
        <v>0.22057377049180329</v>
      </c>
      <c r="D29" s="157">
        <f>CrashReduction!K17*Inputs!$B53</f>
        <v>0.7720081967213116</v>
      </c>
      <c r="E29" s="157">
        <f>CrashReduction!L17*Inputs!$B53</f>
        <v>2.830696721311476</v>
      </c>
      <c r="F29" s="157">
        <f>CrashReduction!M17*Inputs!$B53</f>
        <v>5.1467213114754111</v>
      </c>
      <c r="G29" s="157">
        <f>CrashReduction!E17*Inputs!$B53</f>
        <v>17.54</v>
      </c>
      <c r="H29" s="157">
        <f t="shared" si="2"/>
        <v>26.51</v>
      </c>
      <c r="I29" s="105">
        <f t="shared" si="3"/>
        <v>2117508.1967213117</v>
      </c>
      <c r="J29" s="105">
        <f t="shared" si="4"/>
        <v>354428.96311475418</v>
      </c>
      <c r="K29" s="105">
        <f t="shared" si="5"/>
        <v>353837.09016393451</v>
      </c>
      <c r="L29" s="105">
        <f t="shared" si="6"/>
        <v>328875.4918032788</v>
      </c>
      <c r="M29" s="105">
        <f t="shared" si="7"/>
        <v>56128</v>
      </c>
      <c r="N29" s="281">
        <f t="shared" si="8"/>
        <v>3210777.7418032791</v>
      </c>
      <c r="O29" s="152">
        <f t="shared" si="0"/>
        <v>1525417.3759323405</v>
      </c>
    </row>
    <row r="30" spans="1:15" x14ac:dyDescent="0.25">
      <c r="A30" s="145"/>
      <c r="B30" s="151">
        <f t="shared" si="1"/>
        <v>2031</v>
      </c>
      <c r="C30" s="157">
        <f>CrashReduction!J18*Inputs!$B54</f>
        <v>0.22131147540983606</v>
      </c>
      <c r="D30" s="157">
        <f>CrashReduction!K18*Inputs!$B54</f>
        <v>0.77459016393442637</v>
      </c>
      <c r="E30" s="157">
        <f>CrashReduction!L18*Inputs!$B54</f>
        <v>2.8401639344262297</v>
      </c>
      <c r="F30" s="157">
        <f>CrashReduction!M18*Inputs!$B54</f>
        <v>5.1639344262295088</v>
      </c>
      <c r="G30" s="157">
        <f>CrashReduction!E18*Inputs!$B54</f>
        <v>17.59</v>
      </c>
      <c r="H30" s="157">
        <f t="shared" si="2"/>
        <v>26.59</v>
      </c>
      <c r="I30" s="105">
        <f t="shared" si="3"/>
        <v>2124590.1639344264</v>
      </c>
      <c r="J30" s="105">
        <f t="shared" si="4"/>
        <v>355614.34426229517</v>
      </c>
      <c r="K30" s="105">
        <f t="shared" si="5"/>
        <v>355020.49180327874</v>
      </c>
      <c r="L30" s="105">
        <f t="shared" si="6"/>
        <v>329975.40983606561</v>
      </c>
      <c r="M30" s="105">
        <f t="shared" si="7"/>
        <v>56288</v>
      </c>
      <c r="N30" s="281">
        <f t="shared" si="8"/>
        <v>3221488.409836066</v>
      </c>
      <c r="O30" s="152">
        <f t="shared" si="0"/>
        <v>1430379.3805226325</v>
      </c>
    </row>
    <row r="31" spans="1:15" x14ac:dyDescent="0.25">
      <c r="A31" s="145"/>
      <c r="B31" s="151">
        <f t="shared" si="1"/>
        <v>2032</v>
      </c>
      <c r="C31" s="157">
        <f>CrashReduction!J19*Inputs!$B55</f>
        <v>0.22180327868852456</v>
      </c>
      <c r="D31" s="157">
        <f>CrashReduction!K19*Inputs!$B55</f>
        <v>0.77631147540983614</v>
      </c>
      <c r="E31" s="157">
        <f>CrashReduction!L19*Inputs!$B55</f>
        <v>2.8464754098360654</v>
      </c>
      <c r="F31" s="157">
        <f>CrashReduction!M19*Inputs!$B55</f>
        <v>5.1754098360655743</v>
      </c>
      <c r="G31" s="157">
        <f>CrashReduction!E19*Inputs!$B55</f>
        <v>17.63</v>
      </c>
      <c r="H31" s="157">
        <f t="shared" si="2"/>
        <v>26.65</v>
      </c>
      <c r="I31" s="105">
        <f t="shared" si="3"/>
        <v>2129311.4754098356</v>
      </c>
      <c r="J31" s="105">
        <f t="shared" si="4"/>
        <v>356404.59836065577</v>
      </c>
      <c r="K31" s="105">
        <f t="shared" si="5"/>
        <v>355809.42622950819</v>
      </c>
      <c r="L31" s="105">
        <f t="shared" si="6"/>
        <v>330708.68852459022</v>
      </c>
      <c r="M31" s="105">
        <f t="shared" si="7"/>
        <v>56416</v>
      </c>
      <c r="N31" s="281">
        <f t="shared" si="8"/>
        <v>3228650.1885245899</v>
      </c>
      <c r="O31" s="152">
        <f t="shared" si="0"/>
        <v>1339775.0429063293</v>
      </c>
    </row>
    <row r="32" spans="1:15" x14ac:dyDescent="0.25">
      <c r="A32" s="145"/>
      <c r="B32" s="151">
        <f t="shared" si="1"/>
        <v>2033</v>
      </c>
      <c r="C32" s="157">
        <f>CrashReduction!J20*Inputs!$B56</f>
        <v>0.22254098360655739</v>
      </c>
      <c r="D32" s="157">
        <f>CrashReduction!K20*Inputs!$B56</f>
        <v>0.77889344262295102</v>
      </c>
      <c r="E32" s="157">
        <f>CrashReduction!L20*Inputs!$B56</f>
        <v>2.85594262295082</v>
      </c>
      <c r="F32" s="157">
        <f>CrashReduction!M20*Inputs!$B56</f>
        <v>5.1926229508196728</v>
      </c>
      <c r="G32" s="157">
        <f>CrashReduction!E20*Inputs!$B56</f>
        <v>17.68</v>
      </c>
      <c r="H32" s="157">
        <f t="shared" si="2"/>
        <v>26.73</v>
      </c>
      <c r="I32" s="105">
        <f t="shared" si="3"/>
        <v>2136393.4426229508</v>
      </c>
      <c r="J32" s="105">
        <f t="shared" si="4"/>
        <v>357589.97950819682</v>
      </c>
      <c r="K32" s="105">
        <f t="shared" si="5"/>
        <v>356992.82786885253</v>
      </c>
      <c r="L32" s="105">
        <f t="shared" si="6"/>
        <v>331808.60655737709</v>
      </c>
      <c r="M32" s="105">
        <f t="shared" si="7"/>
        <v>56576</v>
      </c>
      <c r="N32" s="281">
        <f t="shared" si="8"/>
        <v>3239360.8565573771</v>
      </c>
      <c r="O32" s="152">
        <f t="shared" si="0"/>
        <v>1256279.9900496004</v>
      </c>
    </row>
    <row r="33" spans="1:15" x14ac:dyDescent="0.25">
      <c r="A33" s="145"/>
      <c r="B33" s="151">
        <f t="shared" si="1"/>
        <v>2034</v>
      </c>
      <c r="C33" s="157">
        <f>CrashReduction!J21*Inputs!$B57</f>
        <v>0.22303278688524591</v>
      </c>
      <c r="D33" s="157">
        <f>CrashReduction!K21*Inputs!$B57</f>
        <v>0.78061475409836079</v>
      </c>
      <c r="E33" s="157">
        <f>CrashReduction!L21*Inputs!$B57</f>
        <v>2.8622540983606561</v>
      </c>
      <c r="F33" s="157">
        <f>CrashReduction!M21*Inputs!$B57</f>
        <v>5.2040983606557383</v>
      </c>
      <c r="G33" s="157">
        <f>CrashReduction!E21*Inputs!$B57</f>
        <v>17.72</v>
      </c>
      <c r="H33" s="157">
        <f t="shared" si="2"/>
        <v>26.79</v>
      </c>
      <c r="I33" s="105">
        <f t="shared" si="3"/>
        <v>2141114.7540983609</v>
      </c>
      <c r="J33" s="105">
        <f t="shared" si="4"/>
        <v>358380.23360655742</v>
      </c>
      <c r="K33" s="105">
        <f t="shared" si="5"/>
        <v>357781.76229508204</v>
      </c>
      <c r="L33" s="105">
        <f t="shared" si="6"/>
        <v>332541.88524590165</v>
      </c>
      <c r="M33" s="105">
        <f t="shared" si="7"/>
        <v>56704</v>
      </c>
      <c r="N33" s="281">
        <f t="shared" si="8"/>
        <v>3246522.635245902</v>
      </c>
      <c r="O33" s="152">
        <f t="shared" si="0"/>
        <v>1176689.2068237015</v>
      </c>
    </row>
    <row r="34" spans="1:15" x14ac:dyDescent="0.25">
      <c r="A34" s="145"/>
      <c r="B34" s="151">
        <f t="shared" si="1"/>
        <v>2035</v>
      </c>
      <c r="C34" s="157">
        <f>CrashReduction!J22*Inputs!$B58</f>
        <v>0.22377049180327868</v>
      </c>
      <c r="D34" s="157">
        <f>CrashReduction!K22*Inputs!$B58</f>
        <v>0.78319672131147544</v>
      </c>
      <c r="E34" s="157">
        <f>CrashReduction!L22*Inputs!$B58</f>
        <v>2.8717213114754099</v>
      </c>
      <c r="F34" s="157">
        <f>CrashReduction!M22*Inputs!$B58</f>
        <v>5.2213114754098369</v>
      </c>
      <c r="G34" s="157">
        <f>CrashReduction!E22*Inputs!$B58</f>
        <v>17.77</v>
      </c>
      <c r="H34" s="157">
        <f t="shared" si="2"/>
        <v>26.87</v>
      </c>
      <c r="I34" s="105">
        <f t="shared" si="3"/>
        <v>2148196.7213114752</v>
      </c>
      <c r="J34" s="105">
        <f t="shared" si="4"/>
        <v>359565.61475409835</v>
      </c>
      <c r="K34" s="105">
        <f t="shared" si="5"/>
        <v>358965.16393442621</v>
      </c>
      <c r="L34" s="105">
        <f t="shared" si="6"/>
        <v>333641.80327868857</v>
      </c>
      <c r="M34" s="105">
        <f t="shared" si="7"/>
        <v>56864</v>
      </c>
      <c r="N34" s="281">
        <f t="shared" si="8"/>
        <v>3257233.3032786883</v>
      </c>
      <c r="O34" s="152">
        <f t="shared" si="0"/>
        <v>1103337.6129157904</v>
      </c>
    </row>
    <row r="35" spans="1:15" x14ac:dyDescent="0.25">
      <c r="A35" s="145"/>
      <c r="B35" s="151">
        <f t="shared" si="1"/>
        <v>2036</v>
      </c>
      <c r="C35" s="157">
        <f>CrashReduction!J23*Inputs!$B59</f>
        <v>0.22426229508196718</v>
      </c>
      <c r="D35" s="157">
        <f>CrashReduction!K23*Inputs!$B59</f>
        <v>0.78491803278688532</v>
      </c>
      <c r="E35" s="157">
        <f>CrashReduction!L23*Inputs!$B59</f>
        <v>2.878032786885246</v>
      </c>
      <c r="F35" s="157">
        <f>CrashReduction!M23*Inputs!$B59</f>
        <v>5.2327868852459023</v>
      </c>
      <c r="G35" s="157">
        <f>CrashReduction!E23*Inputs!$B59</f>
        <v>17.82</v>
      </c>
      <c r="H35" s="157">
        <f t="shared" si="2"/>
        <v>26.94</v>
      </c>
      <c r="I35" s="105">
        <f t="shared" si="3"/>
        <v>2152918.0327868848</v>
      </c>
      <c r="J35" s="105">
        <f t="shared" si="4"/>
        <v>360355.86885245907</v>
      </c>
      <c r="K35" s="105">
        <f t="shared" si="5"/>
        <v>359754.09836065577</v>
      </c>
      <c r="L35" s="105">
        <f t="shared" si="6"/>
        <v>334375.08196721313</v>
      </c>
      <c r="M35" s="105">
        <f t="shared" si="7"/>
        <v>57024</v>
      </c>
      <c r="N35" s="281">
        <f t="shared" si="8"/>
        <v>3264427.0819672127</v>
      </c>
      <c r="O35" s="152">
        <f t="shared" si="0"/>
        <v>1033434.0136883041</v>
      </c>
    </row>
    <row r="36" spans="1:15" x14ac:dyDescent="0.25">
      <c r="A36" s="145"/>
      <c r="B36" s="151">
        <f t="shared" si="1"/>
        <v>2037</v>
      </c>
      <c r="C36" s="157">
        <f>CrashReduction!J24*Inputs!$B60</f>
        <v>0.22500000000000001</v>
      </c>
      <c r="D36" s="157">
        <f>CrashReduction!K24*Inputs!$B60</f>
        <v>0.78750000000000009</v>
      </c>
      <c r="E36" s="157">
        <f>CrashReduction!L24*Inputs!$B60</f>
        <v>2.8875000000000002</v>
      </c>
      <c r="F36" s="157">
        <f>CrashReduction!M24*Inputs!$B60</f>
        <v>5.2500000000000009</v>
      </c>
      <c r="G36" s="157">
        <f>CrashReduction!E24*Inputs!$B60</f>
        <v>17.86</v>
      </c>
      <c r="H36" s="157">
        <f t="shared" si="2"/>
        <v>27.01</v>
      </c>
      <c r="I36" s="105">
        <f t="shared" si="3"/>
        <v>2160000</v>
      </c>
      <c r="J36" s="105">
        <f t="shared" si="4"/>
        <v>361541.25000000006</v>
      </c>
      <c r="K36" s="105">
        <f t="shared" si="5"/>
        <v>360937.5</v>
      </c>
      <c r="L36" s="105">
        <f t="shared" si="6"/>
        <v>335475.00000000006</v>
      </c>
      <c r="M36" s="105">
        <f t="shared" si="7"/>
        <v>57152</v>
      </c>
      <c r="N36" s="281">
        <f t="shared" si="8"/>
        <v>3275105.75</v>
      </c>
      <c r="O36" s="152">
        <f t="shared" si="0"/>
        <v>968985.61356238532</v>
      </c>
    </row>
    <row r="37" spans="1:15" x14ac:dyDescent="0.25">
      <c r="A37" s="145"/>
      <c r="B37" s="151">
        <f t="shared" si="1"/>
        <v>2038</v>
      </c>
      <c r="C37" s="157">
        <f>CrashReduction!J25*Inputs!$B61</f>
        <v>0.22549180327868851</v>
      </c>
      <c r="D37" s="157">
        <f>CrashReduction!K25*Inputs!$B61</f>
        <v>0.78922131147540997</v>
      </c>
      <c r="E37" s="157">
        <f>CrashReduction!L25*Inputs!$B61</f>
        <v>2.8938114754098363</v>
      </c>
      <c r="F37" s="157">
        <f>CrashReduction!M25*Inputs!$B61</f>
        <v>5.2614754098360663</v>
      </c>
      <c r="G37" s="157">
        <f>CrashReduction!E25*Inputs!$B61</f>
        <v>17.91</v>
      </c>
      <c r="H37" s="157">
        <f t="shared" si="2"/>
        <v>27.080000000000002</v>
      </c>
      <c r="I37" s="105">
        <f t="shared" si="3"/>
        <v>2164721.3114754097</v>
      </c>
      <c r="J37" s="105">
        <f t="shared" si="4"/>
        <v>362331.50409836072</v>
      </c>
      <c r="K37" s="105">
        <f t="shared" si="5"/>
        <v>361726.43442622956</v>
      </c>
      <c r="L37" s="105">
        <f t="shared" si="6"/>
        <v>336208.27868852462</v>
      </c>
      <c r="M37" s="105">
        <f t="shared" si="7"/>
        <v>57312</v>
      </c>
      <c r="N37" s="281">
        <f t="shared" si="8"/>
        <v>3282299.5286885248</v>
      </c>
      <c r="O37" s="152">
        <f t="shared" si="0"/>
        <v>907583.17111992813</v>
      </c>
    </row>
    <row r="38" spans="1:15" x14ac:dyDescent="0.25">
      <c r="A38" s="145"/>
      <c r="B38" s="151">
        <f t="shared" si="1"/>
        <v>2039</v>
      </c>
      <c r="C38" s="157">
        <f>CrashReduction!J26*Inputs!$B62</f>
        <v>0.2262295081967213</v>
      </c>
      <c r="D38" s="157">
        <f>CrashReduction!K26*Inputs!$B62</f>
        <v>0.79180327868852463</v>
      </c>
      <c r="E38" s="157">
        <f>CrashReduction!L26*Inputs!$B62</f>
        <v>2.90327868852459</v>
      </c>
      <c r="F38" s="157">
        <f>CrashReduction!M26*Inputs!$B62</f>
        <v>5.278688524590164</v>
      </c>
      <c r="G38" s="157">
        <f>CrashReduction!E26*Inputs!$B62</f>
        <v>17.96</v>
      </c>
      <c r="H38" s="157">
        <f t="shared" si="2"/>
        <v>27.16</v>
      </c>
      <c r="I38" s="105">
        <f t="shared" si="3"/>
        <v>2171803.2786885244</v>
      </c>
      <c r="J38" s="105">
        <f t="shared" si="4"/>
        <v>363516.88524590165</v>
      </c>
      <c r="K38" s="105">
        <f t="shared" si="5"/>
        <v>362909.83606557373</v>
      </c>
      <c r="L38" s="105">
        <f t="shared" si="6"/>
        <v>337308.19672131148</v>
      </c>
      <c r="M38" s="105">
        <f t="shared" si="7"/>
        <v>57472</v>
      </c>
      <c r="N38" s="281">
        <f t="shared" si="8"/>
        <v>3293010.1967213112</v>
      </c>
      <c r="O38" s="152">
        <f t="shared" si="0"/>
        <v>850976.4112926228</v>
      </c>
    </row>
    <row r="39" spans="1:15" x14ac:dyDescent="0.25">
      <c r="A39" s="145"/>
      <c r="B39" s="151">
        <f t="shared" si="1"/>
        <v>2040</v>
      </c>
      <c r="C39" s="157">
        <f>CrashReduction!J27*Inputs!$B63</f>
        <v>0.22672131147540986</v>
      </c>
      <c r="D39" s="157">
        <f>CrashReduction!K27*Inputs!$B63</f>
        <v>0.79352459016393462</v>
      </c>
      <c r="E39" s="157">
        <f>CrashReduction!L27*Inputs!$B63</f>
        <v>2.9095901639344266</v>
      </c>
      <c r="F39" s="157">
        <f>CrashReduction!M27*Inputs!$B63</f>
        <v>5.2901639344262303</v>
      </c>
      <c r="G39" s="157">
        <f>CrashReduction!E27*Inputs!$B63</f>
        <v>18.010000000000002</v>
      </c>
      <c r="H39" s="157">
        <f t="shared" si="2"/>
        <v>27.230000000000004</v>
      </c>
      <c r="I39" s="105">
        <f t="shared" si="3"/>
        <v>2176524.5901639345</v>
      </c>
      <c r="J39" s="105">
        <f t="shared" si="4"/>
        <v>364307.13934426237</v>
      </c>
      <c r="K39" s="105">
        <f t="shared" si="5"/>
        <v>363698.7704918033</v>
      </c>
      <c r="L39" s="105">
        <f t="shared" si="6"/>
        <v>338041.4754098361</v>
      </c>
      <c r="M39" s="105">
        <f t="shared" si="7"/>
        <v>57632.000000000007</v>
      </c>
      <c r="N39" s="281">
        <f t="shared" si="8"/>
        <v>3300203.975409836</v>
      </c>
      <c r="O39" s="152">
        <f t="shared" si="0"/>
        <v>797042.44897922897</v>
      </c>
    </row>
    <row r="40" spans="1:15" x14ac:dyDescent="0.25">
      <c r="A40" s="145"/>
      <c r="B40" s="151">
        <f t="shared" si="1"/>
        <v>2041</v>
      </c>
      <c r="C40" s="157">
        <f>CrashReduction!J28*Inputs!$B64</f>
        <v>0.22745901639344263</v>
      </c>
      <c r="D40" s="157">
        <f>CrashReduction!K28*Inputs!$B64</f>
        <v>0.79610655737704927</v>
      </c>
      <c r="E40" s="157">
        <f>CrashReduction!L28*Inputs!$B64</f>
        <v>2.9190573770491803</v>
      </c>
      <c r="F40" s="157">
        <f>CrashReduction!M28*Inputs!$B64</f>
        <v>5.3073770491803289</v>
      </c>
      <c r="G40" s="157">
        <f>CrashReduction!E28*Inputs!$B64</f>
        <v>18.05</v>
      </c>
      <c r="H40" s="157">
        <f t="shared" si="2"/>
        <v>27.3</v>
      </c>
      <c r="I40" s="105">
        <f t="shared" si="3"/>
        <v>2183606.5573770492</v>
      </c>
      <c r="J40" s="105">
        <f t="shared" si="4"/>
        <v>365492.5204918033</v>
      </c>
      <c r="K40" s="105">
        <f t="shared" si="5"/>
        <v>364882.17213114753</v>
      </c>
      <c r="L40" s="105">
        <f t="shared" si="6"/>
        <v>339141.39344262303</v>
      </c>
      <c r="M40" s="105">
        <f t="shared" si="7"/>
        <v>57760</v>
      </c>
      <c r="N40" s="281">
        <f t="shared" si="8"/>
        <v>3310882.6434426233</v>
      </c>
      <c r="O40" s="152">
        <f t="shared" si="0"/>
        <v>747309.8009888971</v>
      </c>
    </row>
    <row r="41" spans="1:15" x14ac:dyDescent="0.25">
      <c r="A41" s="145"/>
      <c r="B41" s="151">
        <f t="shared" si="1"/>
        <v>2042</v>
      </c>
      <c r="C41" s="157">
        <f>CrashReduction!J29*Inputs!$B65</f>
        <v>0.22795081967213113</v>
      </c>
      <c r="D41" s="157">
        <f>CrashReduction!K29*Inputs!$B65</f>
        <v>0.79782786885245904</v>
      </c>
      <c r="E41" s="157">
        <f>CrashReduction!L29*Inputs!$B65</f>
        <v>2.9253688524590165</v>
      </c>
      <c r="F41" s="157">
        <f>CrashReduction!M29*Inputs!$B65</f>
        <v>5.3188524590163944</v>
      </c>
      <c r="G41" s="157">
        <f>CrashReduction!E29*Inputs!$B65</f>
        <v>18.100000000000001</v>
      </c>
      <c r="H41" s="157">
        <f t="shared" si="2"/>
        <v>27.370000000000005</v>
      </c>
      <c r="I41" s="105">
        <f t="shared" si="3"/>
        <v>2188327.8688524589</v>
      </c>
      <c r="J41" s="105">
        <f t="shared" si="4"/>
        <v>366282.77459016396</v>
      </c>
      <c r="K41" s="105">
        <f t="shared" si="5"/>
        <v>365671.10655737703</v>
      </c>
      <c r="L41" s="105">
        <f t="shared" si="6"/>
        <v>339874.67213114758</v>
      </c>
      <c r="M41" s="105">
        <f t="shared" si="7"/>
        <v>57920.000000000007</v>
      </c>
      <c r="N41" s="281">
        <f t="shared" si="8"/>
        <v>3318076.4221311477</v>
      </c>
      <c r="O41" s="152">
        <f t="shared" si="0"/>
        <v>699937.87994979799</v>
      </c>
    </row>
    <row r="42" spans="1:15" x14ac:dyDescent="0.25">
      <c r="A42" s="145"/>
      <c r="B42" s="151">
        <f t="shared" si="1"/>
        <v>2043</v>
      </c>
      <c r="C42" s="157">
        <f>CrashReduction!J30*Inputs!$B66</f>
        <v>0.22868852459016395</v>
      </c>
      <c r="D42" s="157">
        <f>CrashReduction!K30*Inputs!$B66</f>
        <v>0.80040983606557392</v>
      </c>
      <c r="E42" s="157">
        <f>CrashReduction!L30*Inputs!$B66</f>
        <v>2.9348360655737711</v>
      </c>
      <c r="F42" s="157">
        <f>CrashReduction!M30*Inputs!$B66</f>
        <v>5.336065573770493</v>
      </c>
      <c r="G42" s="157">
        <f>CrashReduction!E30*Inputs!$B66</f>
        <v>18.149999999999999</v>
      </c>
      <c r="H42" s="157">
        <f t="shared" si="2"/>
        <v>27.45</v>
      </c>
      <c r="I42" s="105">
        <f t="shared" si="3"/>
        <v>2195409.8360655741</v>
      </c>
      <c r="J42" s="105">
        <f t="shared" si="4"/>
        <v>367468.155737705</v>
      </c>
      <c r="K42" s="105">
        <f t="shared" si="5"/>
        <v>366854.50819672138</v>
      </c>
      <c r="L42" s="105">
        <f t="shared" si="6"/>
        <v>340974.59016393451</v>
      </c>
      <c r="M42" s="105">
        <f t="shared" si="7"/>
        <v>58079.999999999993</v>
      </c>
      <c r="N42" s="281">
        <f t="shared" si="8"/>
        <v>3328787.090163935</v>
      </c>
      <c r="O42" s="152">
        <f t="shared" si="0"/>
        <v>656259.12335500901</v>
      </c>
    </row>
    <row r="43" spans="1:15" x14ac:dyDescent="0.25">
      <c r="A43" s="145"/>
      <c r="B43" s="151">
        <f t="shared" si="1"/>
        <v>2044</v>
      </c>
      <c r="C43" s="157">
        <f>CrashReduction!J31*Inputs!$B67</f>
        <v>0.17206967213114754</v>
      </c>
      <c r="D43" s="157">
        <f>CrashReduction!K31*Inputs!$B67</f>
        <v>0.60224385245901657</v>
      </c>
      <c r="E43" s="157">
        <f>CrashReduction!L31*Inputs!$B67</f>
        <v>2.2082274590163937</v>
      </c>
      <c r="F43" s="157">
        <f>CrashReduction!M31*Inputs!$B67</f>
        <v>4.0149590163934432</v>
      </c>
      <c r="G43" s="157">
        <f>CrashReduction!E31*Inputs!$B67</f>
        <v>13.649999999999999</v>
      </c>
      <c r="H43" s="157">
        <f t="shared" si="2"/>
        <v>20.647500000000001</v>
      </c>
      <c r="I43" s="105">
        <f t="shared" si="3"/>
        <v>1651868.8524590165</v>
      </c>
      <c r="J43" s="105">
        <f t="shared" si="4"/>
        <v>276490.15266393451</v>
      </c>
      <c r="K43" s="105">
        <f t="shared" si="5"/>
        <v>276028.43237704923</v>
      </c>
      <c r="L43" s="105">
        <f t="shared" si="6"/>
        <v>256555.88114754102</v>
      </c>
      <c r="M43" s="105">
        <f t="shared" si="7"/>
        <v>43679.999999999993</v>
      </c>
      <c r="N43" s="281">
        <f t="shared" si="8"/>
        <v>2504623.3186475411</v>
      </c>
      <c r="O43" s="152">
        <f t="shared" si="0"/>
        <v>461474.78646383161</v>
      </c>
    </row>
    <row r="44" spans="1:15" ht="13.8" thickBot="1" x14ac:dyDescent="0.3">
      <c r="A44" s="145"/>
      <c r="B44" s="151">
        <f t="shared" si="1"/>
        <v>2045</v>
      </c>
      <c r="C44" s="158"/>
      <c r="D44" s="158"/>
      <c r="E44" s="158"/>
      <c r="F44" s="158"/>
      <c r="G44" s="158"/>
      <c r="H44" s="155"/>
      <c r="I44" s="105">
        <f t="shared" si="3"/>
        <v>0</v>
      </c>
      <c r="J44" s="105">
        <f t="shared" si="4"/>
        <v>0</v>
      </c>
      <c r="K44" s="105">
        <f t="shared" si="5"/>
        <v>0</v>
      </c>
      <c r="L44" s="105">
        <f t="shared" si="6"/>
        <v>0</v>
      </c>
      <c r="M44" s="105">
        <f t="shared" si="7"/>
        <v>0</v>
      </c>
      <c r="N44" s="281">
        <f t="shared" si="8"/>
        <v>0</v>
      </c>
      <c r="O44" s="152">
        <f t="shared" si="0"/>
        <v>0</v>
      </c>
    </row>
    <row r="45" spans="1:15" ht="13.8" thickBot="1" x14ac:dyDescent="0.3">
      <c r="A45" s="145"/>
      <c r="B45" s="153" t="s">
        <v>4</v>
      </c>
      <c r="C45" s="156"/>
      <c r="D45" s="156"/>
      <c r="E45" s="156"/>
      <c r="F45" s="156"/>
      <c r="G45" s="156"/>
      <c r="H45" s="156"/>
      <c r="I45" s="161">
        <f>SUM(I19:I44)</f>
        <v>42872459.016393438</v>
      </c>
      <c r="J45" s="161"/>
      <c r="K45" s="161"/>
      <c r="L45" s="161"/>
      <c r="M45" s="161">
        <f>SUM(M19:M44)</f>
        <v>1135496</v>
      </c>
      <c r="N45" s="154">
        <f>SUM(N19:N44)</f>
        <v>65006602.60348361</v>
      </c>
      <c r="O45" s="154">
        <f>SUM(O19:O44)</f>
        <v>24832322.464662939</v>
      </c>
    </row>
  </sheetData>
  <mergeCells count="1">
    <mergeCell ref="B2:O2"/>
  </mergeCells>
  <pageMargins left="0.7" right="0.7" top="0.75" bottom="0.75" header="0.3" footer="0.3"/>
  <pageSetup paperSize="1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0"/>
  <sheetViews>
    <sheetView topLeftCell="B1" zoomScaleNormal="100" workbookViewId="0">
      <selection activeCell="B2" sqref="B2:M2"/>
    </sheetView>
  </sheetViews>
  <sheetFormatPr defaultRowHeight="14.4" x14ac:dyDescent="0.3"/>
  <cols>
    <col min="4" max="4" width="10.88671875" bestFit="1" customWidth="1"/>
    <col min="5" max="5" width="13.6640625" customWidth="1"/>
    <col min="6" max="6" width="12.5546875" customWidth="1"/>
    <col min="9" max="9" width="13.88671875" customWidth="1"/>
    <col min="11" max="11" width="14.6640625" customWidth="1"/>
  </cols>
  <sheetData>
    <row r="1" spans="2:13" ht="14.55" x14ac:dyDescent="0.35">
      <c r="B1" s="162" t="s">
        <v>670</v>
      </c>
      <c r="C1" s="122"/>
      <c r="D1" s="122"/>
      <c r="E1" s="122"/>
      <c r="F1" s="122"/>
      <c r="G1" s="122"/>
      <c r="H1" s="122"/>
      <c r="I1" s="122"/>
      <c r="J1" s="122"/>
      <c r="K1" s="122"/>
      <c r="L1" s="122"/>
      <c r="M1" s="122"/>
    </row>
    <row r="2" spans="2:13" ht="28.5" customHeight="1" x14ac:dyDescent="0.35">
      <c r="B2" s="311" t="s">
        <v>671</v>
      </c>
      <c r="C2" s="311"/>
      <c r="D2" s="311"/>
      <c r="E2" s="311"/>
      <c r="F2" s="311"/>
      <c r="G2" s="311"/>
      <c r="H2" s="311"/>
      <c r="I2" s="311"/>
      <c r="J2" s="311"/>
      <c r="K2" s="311"/>
      <c r="L2" s="311"/>
      <c r="M2" s="311"/>
    </row>
    <row r="6" spans="2:13" x14ac:dyDescent="0.3">
      <c r="C6" s="84" t="s">
        <v>476</v>
      </c>
    </row>
    <row r="7" spans="2:13" ht="14.55" customHeight="1" x14ac:dyDescent="0.3">
      <c r="C7" s="188" t="s">
        <v>703</v>
      </c>
    </row>
    <row r="8" spans="2:13" ht="30.45" customHeight="1" thickBot="1" x14ac:dyDescent="0.35">
      <c r="H8" s="293" t="s">
        <v>638</v>
      </c>
      <c r="I8" s="293"/>
      <c r="J8" s="293"/>
      <c r="K8" s="293"/>
      <c r="L8" s="293"/>
      <c r="M8" s="293"/>
    </row>
    <row r="9" spans="2:13" ht="15" thickBot="1" x14ac:dyDescent="0.35">
      <c r="C9" s="312"/>
      <c r="D9" s="314" t="s">
        <v>472</v>
      </c>
      <c r="E9" s="315"/>
      <c r="F9" s="316"/>
      <c r="H9" s="84" t="s">
        <v>472</v>
      </c>
    </row>
    <row r="10" spans="2:13" ht="29.4" thickBot="1" x14ac:dyDescent="0.35">
      <c r="C10" s="313"/>
      <c r="D10" s="184" t="s">
        <v>473</v>
      </c>
      <c r="E10" s="184" t="s">
        <v>474</v>
      </c>
      <c r="F10" s="184" t="s">
        <v>475</v>
      </c>
      <c r="H10" s="205" t="s">
        <v>410</v>
      </c>
      <c r="I10" s="215" t="s">
        <v>653</v>
      </c>
      <c r="J10" s="205" t="s">
        <v>503</v>
      </c>
      <c r="K10" s="215" t="s">
        <v>509</v>
      </c>
      <c r="L10" s="205" t="s">
        <v>504</v>
      </c>
      <c r="M10" s="205" t="s">
        <v>505</v>
      </c>
    </row>
    <row r="11" spans="2:13" ht="15" thickBot="1" x14ac:dyDescent="0.35">
      <c r="C11" s="189">
        <v>2024</v>
      </c>
      <c r="D11" s="190">
        <f>D12</f>
        <v>8.86</v>
      </c>
      <c r="E11" s="190">
        <f t="shared" ref="E11:F11" si="0">E12</f>
        <v>17.329999999999998</v>
      </c>
      <c r="F11" s="190">
        <f t="shared" si="0"/>
        <v>26.19</v>
      </c>
      <c r="H11" s="183">
        <v>2024</v>
      </c>
      <c r="I11" s="264">
        <f>I12</f>
        <v>8.86</v>
      </c>
      <c r="J11" s="265">
        <f t="shared" ref="J11:M11" si="1">J12</f>
        <v>0.21786885245901638</v>
      </c>
      <c r="K11" s="265">
        <f t="shared" si="1"/>
        <v>0.76254098360655742</v>
      </c>
      <c r="L11" s="265">
        <f t="shared" si="1"/>
        <v>2.7959836065573769</v>
      </c>
      <c r="M11" s="265">
        <f t="shared" si="1"/>
        <v>5.0836065573770499</v>
      </c>
    </row>
    <row r="12" spans="2:13" ht="15" thickBot="1" x14ac:dyDescent="0.35">
      <c r="C12" s="185">
        <v>2025</v>
      </c>
      <c r="D12" s="186">
        <v>8.86</v>
      </c>
      <c r="E12" s="186">
        <v>17.329999999999998</v>
      </c>
      <c r="F12" s="186">
        <v>26.19</v>
      </c>
      <c r="H12" s="183">
        <v>2025</v>
      </c>
      <c r="I12" s="183">
        <f>D12</f>
        <v>8.86</v>
      </c>
      <c r="J12" s="214">
        <f>I12*J39</f>
        <v>0.21786885245901638</v>
      </c>
      <c r="K12" s="214">
        <f>I12*K39</f>
        <v>0.76254098360655742</v>
      </c>
      <c r="L12" s="214">
        <f>I12*L39</f>
        <v>2.7959836065573769</v>
      </c>
      <c r="M12" s="214">
        <f>I12*M39</f>
        <v>5.0836065573770499</v>
      </c>
    </row>
    <row r="13" spans="2:13" ht="15" thickBot="1" x14ac:dyDescent="0.35">
      <c r="C13" s="185">
        <v>2026</v>
      </c>
      <c r="D13" s="186">
        <v>8.8800000000000008</v>
      </c>
      <c r="E13" s="186">
        <v>17.37</v>
      </c>
      <c r="F13" s="186">
        <v>26.25</v>
      </c>
      <c r="H13" s="183">
        <v>2026</v>
      </c>
      <c r="I13" s="251">
        <f t="shared" ref="I13:I31" si="2">D13</f>
        <v>8.8800000000000008</v>
      </c>
      <c r="J13" s="214">
        <f>I13*J39</f>
        <v>0.21836065573770494</v>
      </c>
      <c r="K13" s="214">
        <f>I13*K39</f>
        <v>0.76426229508196741</v>
      </c>
      <c r="L13" s="214">
        <f>I13*L39</f>
        <v>2.8022950819672134</v>
      </c>
      <c r="M13" s="214">
        <f>I13*M39</f>
        <v>5.0950819672131162</v>
      </c>
    </row>
    <row r="14" spans="2:13" ht="15" thickBot="1" x14ac:dyDescent="0.35">
      <c r="C14" s="185">
        <v>2027</v>
      </c>
      <c r="D14" s="186">
        <v>8.9</v>
      </c>
      <c r="E14" s="186">
        <v>17.41</v>
      </c>
      <c r="F14" s="186">
        <v>26.31</v>
      </c>
      <c r="H14" s="183">
        <v>2027</v>
      </c>
      <c r="I14" s="251">
        <f t="shared" si="2"/>
        <v>8.9</v>
      </c>
      <c r="J14" s="214">
        <f>I14*J39</f>
        <v>0.21885245901639344</v>
      </c>
      <c r="K14" s="214">
        <f>I14*K39</f>
        <v>0.76598360655737718</v>
      </c>
      <c r="L14" s="214">
        <f>I14*L39</f>
        <v>2.8086065573770496</v>
      </c>
      <c r="M14" s="214">
        <f>I14*M39</f>
        <v>5.1065573770491817</v>
      </c>
    </row>
    <row r="15" spans="2:13" ht="15" thickBot="1" x14ac:dyDescent="0.35">
      <c r="C15" s="185">
        <v>2028</v>
      </c>
      <c r="D15" s="186">
        <v>8.92</v>
      </c>
      <c r="E15" s="186">
        <v>17.46</v>
      </c>
      <c r="F15" s="186">
        <v>26.38</v>
      </c>
      <c r="H15" s="183">
        <v>2028</v>
      </c>
      <c r="I15" s="251">
        <f t="shared" si="2"/>
        <v>8.92</v>
      </c>
      <c r="J15" s="214">
        <f>I15*J39</f>
        <v>0.21934426229508197</v>
      </c>
      <c r="K15" s="214">
        <f>I15*K39</f>
        <v>0.76770491803278695</v>
      </c>
      <c r="L15" s="214">
        <f>I15*L39</f>
        <v>2.8149180327868852</v>
      </c>
      <c r="M15" s="214">
        <f>I15*M39</f>
        <v>5.1180327868852462</v>
      </c>
    </row>
    <row r="16" spans="2:13" ht="15" thickBot="1" x14ac:dyDescent="0.35">
      <c r="C16" s="185">
        <v>2029</v>
      </c>
      <c r="D16" s="186">
        <v>8.9499999999999993</v>
      </c>
      <c r="E16" s="186">
        <v>17.5</v>
      </c>
      <c r="F16" s="186">
        <v>26.45</v>
      </c>
      <c r="H16" s="183">
        <v>2029</v>
      </c>
      <c r="I16" s="251">
        <f t="shared" si="2"/>
        <v>8.9499999999999993</v>
      </c>
      <c r="J16" s="214">
        <f>I16*J39</f>
        <v>0.22008196721311474</v>
      </c>
      <c r="K16" s="214">
        <f>I16*K39</f>
        <v>0.77028688524590172</v>
      </c>
      <c r="L16" s="214">
        <f>I16*L39</f>
        <v>2.8243852459016394</v>
      </c>
      <c r="M16" s="214">
        <f>I16*M39</f>
        <v>5.1352459016393448</v>
      </c>
    </row>
    <row r="17" spans="3:13" ht="15" thickBot="1" x14ac:dyDescent="0.35">
      <c r="C17" s="185">
        <v>2030</v>
      </c>
      <c r="D17" s="186">
        <v>8.9700000000000006</v>
      </c>
      <c r="E17" s="186">
        <v>17.54</v>
      </c>
      <c r="F17" s="186">
        <v>26.52</v>
      </c>
      <c r="H17" s="183">
        <v>2030</v>
      </c>
      <c r="I17" s="251">
        <f t="shared" si="2"/>
        <v>8.9700000000000006</v>
      </c>
      <c r="J17" s="214">
        <f>I17*J39</f>
        <v>0.22057377049180329</v>
      </c>
      <c r="K17" s="214">
        <f>I17*K39</f>
        <v>0.7720081967213116</v>
      </c>
      <c r="L17" s="214">
        <f>I17*L39</f>
        <v>2.830696721311476</v>
      </c>
      <c r="M17" s="214">
        <f>I17*M39</f>
        <v>5.1467213114754111</v>
      </c>
    </row>
    <row r="18" spans="3:13" ht="15" thickBot="1" x14ac:dyDescent="0.35">
      <c r="C18" s="185">
        <v>2031</v>
      </c>
      <c r="D18" s="186">
        <v>9</v>
      </c>
      <c r="E18" s="186">
        <v>17.59</v>
      </c>
      <c r="F18" s="186">
        <v>26.59</v>
      </c>
      <c r="H18" s="183">
        <v>2031</v>
      </c>
      <c r="I18" s="251">
        <f t="shared" si="2"/>
        <v>9</v>
      </c>
      <c r="J18" s="214">
        <f>I18*J39</f>
        <v>0.22131147540983606</v>
      </c>
      <c r="K18" s="214">
        <f>I18*K39</f>
        <v>0.77459016393442637</v>
      </c>
      <c r="L18" s="214">
        <f>I18*L39</f>
        <v>2.8401639344262297</v>
      </c>
      <c r="M18" s="214">
        <f>I18*M39</f>
        <v>5.1639344262295088</v>
      </c>
    </row>
    <row r="19" spans="3:13" ht="15" thickBot="1" x14ac:dyDescent="0.35">
      <c r="C19" s="185">
        <v>2032</v>
      </c>
      <c r="D19" s="186">
        <v>9.02</v>
      </c>
      <c r="E19" s="186">
        <v>17.63</v>
      </c>
      <c r="F19" s="186">
        <v>26.66</v>
      </c>
      <c r="H19" s="183">
        <v>2032</v>
      </c>
      <c r="I19" s="251">
        <f t="shared" si="2"/>
        <v>9.02</v>
      </c>
      <c r="J19" s="214">
        <f>I19*J39</f>
        <v>0.22180327868852456</v>
      </c>
      <c r="K19" s="214">
        <f>I19*K39</f>
        <v>0.77631147540983614</v>
      </c>
      <c r="L19" s="214">
        <f>I19*L39</f>
        <v>2.8464754098360654</v>
      </c>
      <c r="M19" s="214">
        <f>I19*M39</f>
        <v>5.1754098360655743</v>
      </c>
    </row>
    <row r="20" spans="3:13" ht="15" thickBot="1" x14ac:dyDescent="0.35">
      <c r="C20" s="185">
        <v>2033</v>
      </c>
      <c r="D20" s="186">
        <v>9.0500000000000007</v>
      </c>
      <c r="E20" s="186">
        <v>17.68</v>
      </c>
      <c r="F20" s="186">
        <v>26.72</v>
      </c>
      <c r="H20" s="183">
        <v>2033</v>
      </c>
      <c r="I20" s="251">
        <f t="shared" si="2"/>
        <v>9.0500000000000007</v>
      </c>
      <c r="J20" s="214">
        <f>I20*J39</f>
        <v>0.22254098360655739</v>
      </c>
      <c r="K20" s="214">
        <f>I20*K39</f>
        <v>0.77889344262295102</v>
      </c>
      <c r="L20" s="214">
        <f>I20*L39</f>
        <v>2.85594262295082</v>
      </c>
      <c r="M20" s="214">
        <f>I20*M39</f>
        <v>5.1926229508196728</v>
      </c>
    </row>
    <row r="21" spans="3:13" ht="15" thickBot="1" x14ac:dyDescent="0.35">
      <c r="C21" s="185">
        <v>2034</v>
      </c>
      <c r="D21" s="186">
        <v>9.07</v>
      </c>
      <c r="E21" s="186">
        <v>17.72</v>
      </c>
      <c r="F21" s="186">
        <v>26.79</v>
      </c>
      <c r="H21" s="183">
        <v>2034</v>
      </c>
      <c r="I21" s="251">
        <f t="shared" si="2"/>
        <v>9.07</v>
      </c>
      <c r="J21" s="214">
        <f>I21*J39</f>
        <v>0.22303278688524591</v>
      </c>
      <c r="K21" s="214">
        <f>I21*K39</f>
        <v>0.78061475409836079</v>
      </c>
      <c r="L21" s="214">
        <f>I21*L39</f>
        <v>2.8622540983606561</v>
      </c>
      <c r="M21" s="214">
        <f>I21*M39</f>
        <v>5.2040983606557383</v>
      </c>
    </row>
    <row r="22" spans="3:13" ht="15" thickBot="1" x14ac:dyDescent="0.35">
      <c r="C22" s="185">
        <v>2035</v>
      </c>
      <c r="D22" s="186">
        <v>9.1</v>
      </c>
      <c r="E22" s="186">
        <v>17.77</v>
      </c>
      <c r="F22" s="186">
        <v>26.87</v>
      </c>
      <c r="H22" s="183">
        <v>2035</v>
      </c>
      <c r="I22" s="251">
        <f t="shared" si="2"/>
        <v>9.1</v>
      </c>
      <c r="J22" s="214">
        <f>I22*J39</f>
        <v>0.22377049180327868</v>
      </c>
      <c r="K22" s="214">
        <f>I22*K39</f>
        <v>0.78319672131147544</v>
      </c>
      <c r="L22" s="214">
        <f>I22*L39</f>
        <v>2.8717213114754099</v>
      </c>
      <c r="M22" s="214">
        <f>I22*M39</f>
        <v>5.2213114754098369</v>
      </c>
    </row>
    <row r="23" spans="3:13" ht="15" thickBot="1" x14ac:dyDescent="0.35">
      <c r="C23" s="185">
        <v>2036</v>
      </c>
      <c r="D23" s="186">
        <v>9.1199999999999992</v>
      </c>
      <c r="E23" s="186">
        <v>17.82</v>
      </c>
      <c r="F23" s="186">
        <v>26.94</v>
      </c>
      <c r="H23" s="183">
        <v>2036</v>
      </c>
      <c r="I23" s="251">
        <f t="shared" si="2"/>
        <v>9.1199999999999992</v>
      </c>
      <c r="J23" s="214">
        <f>I23*J39</f>
        <v>0.22426229508196718</v>
      </c>
      <c r="K23" s="214">
        <f>I23*K39</f>
        <v>0.78491803278688532</v>
      </c>
      <c r="L23" s="214">
        <f>I23*L39</f>
        <v>2.878032786885246</v>
      </c>
      <c r="M23" s="214">
        <f>I23*M39</f>
        <v>5.2327868852459023</v>
      </c>
    </row>
    <row r="24" spans="3:13" ht="15" thickBot="1" x14ac:dyDescent="0.35">
      <c r="C24" s="185">
        <v>2037</v>
      </c>
      <c r="D24" s="186">
        <v>9.15</v>
      </c>
      <c r="E24" s="186">
        <v>17.86</v>
      </c>
      <c r="F24" s="186">
        <v>27.01</v>
      </c>
      <c r="H24" s="183">
        <v>2037</v>
      </c>
      <c r="I24" s="251">
        <f t="shared" si="2"/>
        <v>9.15</v>
      </c>
      <c r="J24" s="214">
        <f>I24*J39</f>
        <v>0.22500000000000001</v>
      </c>
      <c r="K24" s="214">
        <f>I24*K39</f>
        <v>0.78750000000000009</v>
      </c>
      <c r="L24" s="214">
        <f>I24*L39</f>
        <v>2.8875000000000002</v>
      </c>
      <c r="M24" s="214">
        <f>I24*M39</f>
        <v>5.2500000000000009</v>
      </c>
    </row>
    <row r="25" spans="3:13" ht="15" thickBot="1" x14ac:dyDescent="0.35">
      <c r="C25" s="185">
        <v>2038</v>
      </c>
      <c r="D25" s="186">
        <v>9.17</v>
      </c>
      <c r="E25" s="186">
        <v>17.91</v>
      </c>
      <c r="F25" s="186">
        <v>27.08</v>
      </c>
      <c r="H25" s="183">
        <v>2038</v>
      </c>
      <c r="I25" s="251">
        <f t="shared" si="2"/>
        <v>9.17</v>
      </c>
      <c r="J25" s="214">
        <f>I25*J39</f>
        <v>0.22549180327868851</v>
      </c>
      <c r="K25" s="214">
        <f>I25*K39</f>
        <v>0.78922131147540997</v>
      </c>
      <c r="L25" s="214">
        <f>I25*L39</f>
        <v>2.8938114754098363</v>
      </c>
      <c r="M25" s="214">
        <f>I25*M39</f>
        <v>5.2614754098360663</v>
      </c>
    </row>
    <row r="26" spans="3:13" ht="15" thickBot="1" x14ac:dyDescent="0.35">
      <c r="C26" s="185">
        <v>2039</v>
      </c>
      <c r="D26" s="186">
        <v>9.1999999999999993</v>
      </c>
      <c r="E26" s="186">
        <v>17.96</v>
      </c>
      <c r="F26" s="186">
        <v>27.16</v>
      </c>
      <c r="H26" s="183">
        <v>2039</v>
      </c>
      <c r="I26" s="251">
        <f t="shared" si="2"/>
        <v>9.1999999999999993</v>
      </c>
      <c r="J26" s="214">
        <f>I26*J39</f>
        <v>0.2262295081967213</v>
      </c>
      <c r="K26" s="214">
        <f>I26*K39</f>
        <v>0.79180327868852463</v>
      </c>
      <c r="L26" s="214">
        <f>I26*L39</f>
        <v>2.90327868852459</v>
      </c>
      <c r="M26" s="214">
        <f>I26*M39</f>
        <v>5.278688524590164</v>
      </c>
    </row>
    <row r="27" spans="3:13" ht="15" thickBot="1" x14ac:dyDescent="0.35">
      <c r="C27" s="185">
        <v>2040</v>
      </c>
      <c r="D27" s="186">
        <v>9.2200000000000006</v>
      </c>
      <c r="E27" s="186">
        <v>18.010000000000002</v>
      </c>
      <c r="F27" s="186">
        <v>27.23</v>
      </c>
      <c r="H27" s="183">
        <v>2040</v>
      </c>
      <c r="I27" s="251">
        <f t="shared" si="2"/>
        <v>9.2200000000000006</v>
      </c>
      <c r="J27" s="214">
        <f>I27*J39</f>
        <v>0.22672131147540986</v>
      </c>
      <c r="K27" s="214">
        <f>I27*K39</f>
        <v>0.79352459016393462</v>
      </c>
      <c r="L27" s="214">
        <f>I27*L39</f>
        <v>2.9095901639344266</v>
      </c>
      <c r="M27" s="214">
        <f>I27*M39</f>
        <v>5.2901639344262303</v>
      </c>
    </row>
    <row r="28" spans="3:13" ht="15" thickBot="1" x14ac:dyDescent="0.35">
      <c r="C28" s="185">
        <v>2041</v>
      </c>
      <c r="D28" s="186">
        <v>9.25</v>
      </c>
      <c r="E28" s="186">
        <v>18.05</v>
      </c>
      <c r="F28" s="186">
        <v>27.3</v>
      </c>
      <c r="H28" s="183">
        <v>2041</v>
      </c>
      <c r="I28" s="251">
        <f t="shared" si="2"/>
        <v>9.25</v>
      </c>
      <c r="J28" s="214">
        <f>I28*J39</f>
        <v>0.22745901639344263</v>
      </c>
      <c r="K28" s="214">
        <f>I28*K39</f>
        <v>0.79610655737704927</v>
      </c>
      <c r="L28" s="214">
        <f>I28*L39</f>
        <v>2.9190573770491803</v>
      </c>
      <c r="M28" s="214">
        <f>I28*M39</f>
        <v>5.3073770491803289</v>
      </c>
    </row>
    <row r="29" spans="3:13" ht="15" thickBot="1" x14ac:dyDescent="0.35">
      <c r="C29" s="185">
        <v>2042</v>
      </c>
      <c r="D29" s="186">
        <v>9.27</v>
      </c>
      <c r="E29" s="186">
        <v>18.100000000000001</v>
      </c>
      <c r="F29" s="186">
        <v>27.38</v>
      </c>
      <c r="H29" s="183">
        <v>2042</v>
      </c>
      <c r="I29" s="251">
        <f t="shared" si="2"/>
        <v>9.27</v>
      </c>
      <c r="J29" s="214">
        <f>I29*J39</f>
        <v>0.22795081967213113</v>
      </c>
      <c r="K29" s="214">
        <f>I29*K39</f>
        <v>0.79782786885245904</v>
      </c>
      <c r="L29" s="214">
        <f>I29*L39</f>
        <v>2.9253688524590165</v>
      </c>
      <c r="M29" s="214">
        <f>I29*M39</f>
        <v>5.3188524590163944</v>
      </c>
    </row>
    <row r="30" spans="3:13" ht="15" thickBot="1" x14ac:dyDescent="0.35">
      <c r="C30" s="185">
        <v>2043</v>
      </c>
      <c r="D30" s="186">
        <v>9.3000000000000007</v>
      </c>
      <c r="E30" s="186">
        <v>18.149999999999999</v>
      </c>
      <c r="F30" s="186">
        <v>27.45</v>
      </c>
      <c r="H30" s="183">
        <v>2043</v>
      </c>
      <c r="I30" s="251">
        <f t="shared" si="2"/>
        <v>9.3000000000000007</v>
      </c>
      <c r="J30" s="214">
        <f>I30*J39</f>
        <v>0.22868852459016395</v>
      </c>
      <c r="K30" s="214">
        <f>I30*K39</f>
        <v>0.80040983606557392</v>
      </c>
      <c r="L30" s="214">
        <f>I30*L39</f>
        <v>2.9348360655737711</v>
      </c>
      <c r="M30" s="214">
        <f>I30*M39</f>
        <v>5.336065573770493</v>
      </c>
    </row>
    <row r="31" spans="3:13" ht="15" thickBot="1" x14ac:dyDescent="0.35">
      <c r="C31" s="185">
        <v>2044</v>
      </c>
      <c r="D31" s="186">
        <v>9.33</v>
      </c>
      <c r="E31" s="186">
        <v>18.2</v>
      </c>
      <c r="F31" s="186">
        <v>27.52</v>
      </c>
      <c r="H31" s="183">
        <v>2044</v>
      </c>
      <c r="I31" s="251">
        <f t="shared" si="2"/>
        <v>9.33</v>
      </c>
      <c r="J31" s="214">
        <f>I31*J39</f>
        <v>0.22942622950819672</v>
      </c>
      <c r="K31" s="214">
        <f>I31*K39</f>
        <v>0.80299180327868869</v>
      </c>
      <c r="L31" s="214">
        <f>I31*L39</f>
        <v>2.9443032786885248</v>
      </c>
      <c r="M31" s="214">
        <f>I31*M39</f>
        <v>5.3532786885245907</v>
      </c>
    </row>
    <row r="32" spans="3:13" ht="15" thickBot="1" x14ac:dyDescent="0.35">
      <c r="C32" s="187" t="s">
        <v>0</v>
      </c>
      <c r="D32" s="184">
        <v>181.73</v>
      </c>
      <c r="E32" s="184">
        <v>355.07</v>
      </c>
      <c r="F32" s="184">
        <v>536.79999999999995</v>
      </c>
    </row>
    <row r="36" spans="9:14" ht="28.5" customHeight="1" x14ac:dyDescent="0.3">
      <c r="I36" s="317" t="s">
        <v>639</v>
      </c>
      <c r="J36" s="317"/>
      <c r="K36" s="317"/>
      <c r="L36" s="317"/>
      <c r="M36" s="317"/>
      <c r="N36" s="317"/>
    </row>
    <row r="37" spans="9:14" x14ac:dyDescent="0.3">
      <c r="I37" s="206"/>
      <c r="J37" s="207" t="s">
        <v>503</v>
      </c>
      <c r="K37" s="273" t="s">
        <v>509</v>
      </c>
      <c r="L37" s="207" t="s">
        <v>504</v>
      </c>
      <c r="M37" s="207" t="s">
        <v>505</v>
      </c>
      <c r="N37" s="207" t="s">
        <v>0</v>
      </c>
    </row>
    <row r="38" spans="9:14" x14ac:dyDescent="0.3">
      <c r="I38" s="85" t="s">
        <v>507</v>
      </c>
      <c r="J38" s="208">
        <f>12/5</f>
        <v>2.4</v>
      </c>
      <c r="K38" s="208">
        <f>42/5</f>
        <v>8.4</v>
      </c>
      <c r="L38" s="208">
        <f>154/5</f>
        <v>30.8</v>
      </c>
      <c r="M38" s="208">
        <f>280/5</f>
        <v>56</v>
      </c>
      <c r="N38" s="85">
        <f>SUM(J38:M38)</f>
        <v>97.6</v>
      </c>
    </row>
    <row r="39" spans="9:14" x14ac:dyDescent="0.3">
      <c r="I39" s="85" t="s">
        <v>508</v>
      </c>
      <c r="J39" s="274">
        <f>J38/N38</f>
        <v>2.4590163934426229E-2</v>
      </c>
      <c r="K39" s="274">
        <f>K38/N38</f>
        <v>8.6065573770491816E-2</v>
      </c>
      <c r="L39" s="274">
        <f>L38/N38</f>
        <v>0.3155737704918033</v>
      </c>
      <c r="M39" s="274">
        <f>M38/N38</f>
        <v>0.57377049180327877</v>
      </c>
      <c r="N39" s="274">
        <f>SUM(J39:M39)</f>
        <v>1</v>
      </c>
    </row>
    <row r="40" spans="9:14" x14ac:dyDescent="0.3">
      <c r="I40" s="85" t="s">
        <v>657</v>
      </c>
      <c r="J40" s="274">
        <f>J21</f>
        <v>0.22303278688524591</v>
      </c>
      <c r="K40" s="274">
        <f>K21</f>
        <v>0.78061475409836079</v>
      </c>
      <c r="L40" s="274">
        <f>L21</f>
        <v>2.8622540983606561</v>
      </c>
      <c r="M40" s="274">
        <f>M21</f>
        <v>5.2040983606557383</v>
      </c>
      <c r="N40" s="275">
        <f>SUM(J40:M40)</f>
        <v>9.07</v>
      </c>
    </row>
  </sheetData>
  <mergeCells count="5">
    <mergeCell ref="C9:C10"/>
    <mergeCell ref="D9:F9"/>
    <mergeCell ref="B2:M2"/>
    <mergeCell ref="H8:M8"/>
    <mergeCell ref="I36:N36"/>
  </mergeCells>
  <pageMargins left="0.7" right="0.7" top="0.75" bottom="0.75" header="0.3" footer="0.3"/>
  <pageSetup scale="85"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6"/>
  <sheetViews>
    <sheetView zoomScaleNormal="100" workbookViewId="0">
      <selection activeCell="A2" sqref="A2"/>
    </sheetView>
  </sheetViews>
  <sheetFormatPr defaultColWidth="8.88671875" defaultRowHeight="13.2" x14ac:dyDescent="0.25"/>
  <cols>
    <col min="1" max="1" width="8.88671875" style="122"/>
    <col min="2" max="2" width="42.88671875" style="122" customWidth="1"/>
    <col min="3" max="3" width="15.44140625" style="122" bestFit="1" customWidth="1"/>
    <col min="4" max="4" width="15.77734375" style="122" bestFit="1" customWidth="1"/>
    <col min="5" max="5" width="14.77734375" style="122" bestFit="1" customWidth="1"/>
    <col min="6" max="6" width="14.33203125" style="122" customWidth="1"/>
    <col min="7" max="7" width="16" style="122" customWidth="1"/>
    <col min="8" max="8" width="12.77734375" style="122" customWidth="1"/>
    <col min="9" max="9" width="15" style="122" customWidth="1"/>
    <col min="10" max="10" width="8.88671875" style="122" customWidth="1"/>
    <col min="11" max="16384" width="8.88671875" style="122"/>
  </cols>
  <sheetData>
    <row r="2" spans="2:3" x14ac:dyDescent="0.25">
      <c r="B2" s="162" t="s">
        <v>445</v>
      </c>
    </row>
    <row r="3" spans="2:3" x14ac:dyDescent="0.25">
      <c r="B3" s="122" t="s">
        <v>446</v>
      </c>
    </row>
    <row r="5" spans="2:3" ht="26.4" x14ac:dyDescent="0.25">
      <c r="B5" s="163" t="s">
        <v>447</v>
      </c>
      <c r="C5" s="163" t="s">
        <v>448</v>
      </c>
    </row>
    <row r="7" spans="2:3" x14ac:dyDescent="0.25">
      <c r="B7" s="165" t="s">
        <v>449</v>
      </c>
      <c r="C7" s="164">
        <v>40</v>
      </c>
    </row>
    <row r="8" spans="2:3" x14ac:dyDescent="0.25">
      <c r="B8" s="165" t="s">
        <v>450</v>
      </c>
      <c r="C8" s="164">
        <v>60</v>
      </c>
    </row>
    <row r="9" spans="2:3" hidden="1" x14ac:dyDescent="0.25">
      <c r="B9" s="165" t="s">
        <v>451</v>
      </c>
      <c r="C9" s="164">
        <v>60</v>
      </c>
    </row>
    <row r="10" spans="2:3" hidden="1" x14ac:dyDescent="0.25">
      <c r="B10" s="165" t="s">
        <v>452</v>
      </c>
      <c r="C10" s="164">
        <v>60</v>
      </c>
    </row>
    <row r="11" spans="2:3" hidden="1" x14ac:dyDescent="0.25">
      <c r="B11" s="165" t="s">
        <v>453</v>
      </c>
      <c r="C11" s="164">
        <v>60</v>
      </c>
    </row>
    <row r="12" spans="2:3" hidden="1" x14ac:dyDescent="0.25">
      <c r="B12" s="169" t="s">
        <v>459</v>
      </c>
      <c r="C12" s="170">
        <v>12</v>
      </c>
    </row>
    <row r="13" spans="2:3" hidden="1" x14ac:dyDescent="0.25">
      <c r="B13" s="165" t="s">
        <v>454</v>
      </c>
      <c r="C13" s="171">
        <v>60</v>
      </c>
    </row>
    <row r="14" spans="2:3" hidden="1" x14ac:dyDescent="0.25">
      <c r="B14" s="165"/>
      <c r="C14" s="171"/>
    </row>
    <row r="15" spans="2:3" hidden="1" x14ac:dyDescent="0.25">
      <c r="B15" s="165" t="s">
        <v>462</v>
      </c>
      <c r="C15" s="171">
        <v>14</v>
      </c>
    </row>
    <row r="16" spans="2:3" hidden="1" x14ac:dyDescent="0.25">
      <c r="B16" s="165" t="s">
        <v>463</v>
      </c>
      <c r="C16" s="171">
        <v>9</v>
      </c>
    </row>
    <row r="17" spans="2:10" x14ac:dyDescent="0.25">
      <c r="B17" s="165" t="s">
        <v>461</v>
      </c>
      <c r="C17" s="171">
        <v>45</v>
      </c>
    </row>
    <row r="18" spans="2:10" hidden="1" x14ac:dyDescent="0.25">
      <c r="B18" s="165" t="s">
        <v>460</v>
      </c>
      <c r="C18" s="171">
        <v>38</v>
      </c>
    </row>
    <row r="19" spans="2:10" x14ac:dyDescent="0.25">
      <c r="B19" s="108" t="s">
        <v>455</v>
      </c>
    </row>
    <row r="20" spans="2:10" x14ac:dyDescent="0.25">
      <c r="B20" s="166" t="s">
        <v>456</v>
      </c>
    </row>
    <row r="21" spans="2:10" x14ac:dyDescent="0.25">
      <c r="B21" s="166"/>
    </row>
    <row r="22" spans="2:10" x14ac:dyDescent="0.25">
      <c r="B22" s="122" t="s">
        <v>471</v>
      </c>
      <c r="C22" s="167">
        <f>Inputs!B5</f>
        <v>7.0000000000000007E-2</v>
      </c>
    </row>
    <row r="23" spans="2:10" x14ac:dyDescent="0.25">
      <c r="B23" s="122" t="s">
        <v>300</v>
      </c>
      <c r="C23" s="122">
        <f>Inputs!$B$8</f>
        <v>2019</v>
      </c>
    </row>
    <row r="24" spans="2:10" x14ac:dyDescent="0.25">
      <c r="B24" s="122" t="s">
        <v>468</v>
      </c>
      <c r="C24" s="122">
        <v>2044</v>
      </c>
    </row>
    <row r="25" spans="2:10" x14ac:dyDescent="0.25">
      <c r="B25" s="122" t="s">
        <v>469</v>
      </c>
      <c r="C25" s="122">
        <v>2024</v>
      </c>
    </row>
    <row r="26" spans="2:10" ht="12.45" x14ac:dyDescent="0.25">
      <c r="B26" s="122" t="s">
        <v>485</v>
      </c>
      <c r="C26" s="122">
        <v>20</v>
      </c>
    </row>
    <row r="27" spans="2:10" ht="12.45" x14ac:dyDescent="0.25">
      <c r="J27" s="282"/>
    </row>
    <row r="28" spans="2:10" ht="52.05" x14ac:dyDescent="0.3">
      <c r="B28" s="178"/>
      <c r="C28" s="179" t="s">
        <v>466</v>
      </c>
      <c r="D28" s="179" t="s">
        <v>464</v>
      </c>
      <c r="E28" s="179" t="s">
        <v>482</v>
      </c>
      <c r="F28" s="180" t="s">
        <v>457</v>
      </c>
      <c r="G28" s="181" t="s">
        <v>470</v>
      </c>
      <c r="H28" s="181" t="s">
        <v>486</v>
      </c>
      <c r="I28" s="181" t="s">
        <v>458</v>
      </c>
      <c r="J28" s="283"/>
    </row>
    <row r="29" spans="2:10" ht="13.05" x14ac:dyDescent="0.3">
      <c r="B29" s="122" t="s">
        <v>467</v>
      </c>
      <c r="C29" s="172"/>
      <c r="D29" s="192"/>
      <c r="E29" s="210">
        <f>CapitalCosts_Summary!B14</f>
        <v>1993280</v>
      </c>
      <c r="F29" s="173">
        <f>E29*(Deflator!$C$84/Deflator!$C$86)</f>
        <v>1912160.1990403412</v>
      </c>
      <c r="G29" s="174">
        <v>1</v>
      </c>
      <c r="H29" s="173">
        <f>G29*F29</f>
        <v>1912160.1990403412</v>
      </c>
      <c r="I29" s="173">
        <f>H29/(1+$C$22)^($C$24-$C$23)</f>
        <v>352313.9439639448</v>
      </c>
      <c r="J29" s="283"/>
    </row>
    <row r="30" spans="2:10" ht="13.05" x14ac:dyDescent="0.3">
      <c r="C30" s="172"/>
      <c r="D30" s="192"/>
      <c r="E30" s="211"/>
      <c r="F30" s="168"/>
      <c r="G30" s="174"/>
      <c r="H30" s="168"/>
      <c r="I30" s="168"/>
      <c r="J30" s="283"/>
    </row>
    <row r="31" spans="2:10" ht="12.45" x14ac:dyDescent="0.25">
      <c r="B31" s="122" t="s">
        <v>481</v>
      </c>
      <c r="C31" s="108">
        <f>C17</f>
        <v>45</v>
      </c>
      <c r="D31" s="193" t="s">
        <v>465</v>
      </c>
      <c r="E31" s="212">
        <f>CapitalCostEst!E27+CapitalCostEst!E104+CapitalCostEst!E106+CapitalCostEst!E113</f>
        <v>3709200</v>
      </c>
      <c r="F31" s="173">
        <f>E31*(Deflator!$P$84/Deflator!$P$86)</f>
        <v>3559367.8871161113</v>
      </c>
      <c r="G31" s="174">
        <f>IF(C31-$C$26&lt;=0,0,(C31-$C$26)/C31)</f>
        <v>0.55555555555555558</v>
      </c>
      <c r="H31" s="173">
        <f>G31*F31</f>
        <v>1977426.6039533953</v>
      </c>
      <c r="I31" s="173">
        <f>H31/(1+$C$22)^($C$24-$C$23)</f>
        <v>364339.22538900847</v>
      </c>
      <c r="J31" s="282"/>
    </row>
    <row r="32" spans="2:10" ht="12.45" x14ac:dyDescent="0.25">
      <c r="B32" s="122" t="s">
        <v>483</v>
      </c>
      <c r="C32" s="108">
        <f>C8</f>
        <v>60</v>
      </c>
      <c r="D32" s="193" t="s">
        <v>465</v>
      </c>
      <c r="E32" s="212">
        <f>CapitalCostEst!E121</f>
        <v>600000</v>
      </c>
      <c r="F32" s="173">
        <f>E32*(Deflator!$P$84/Deflator!$P$86)</f>
        <v>575763.16517568938</v>
      </c>
      <c r="G32" s="174">
        <f>IF(C32-$C$26&lt;=0,0,(C32-$C$26)/C32)</f>
        <v>0.66666666666666663</v>
      </c>
      <c r="H32" s="173">
        <f t="shared" ref="H32:H33" si="0">G32*F32</f>
        <v>383842.11011712626</v>
      </c>
      <c r="I32" s="173">
        <f>H32/(1+$C$22)^($C$24-$C$23)</f>
        <v>70722.593087481422</v>
      </c>
      <c r="J32" s="282"/>
    </row>
    <row r="33" spans="2:10" x14ac:dyDescent="0.25">
      <c r="B33" s="122" t="s">
        <v>484</v>
      </c>
      <c r="C33" s="108">
        <f>C7</f>
        <v>40</v>
      </c>
      <c r="D33" s="194" t="s">
        <v>465</v>
      </c>
      <c r="E33" s="213">
        <f>CapitalCostEst!E53+CapitalCostEst!E108+CapitalCostEst!E123+CapitalCostEst!E124</f>
        <v>4000000</v>
      </c>
      <c r="F33" s="173">
        <f>E33*(Deflator!$P$84/Deflator!$P$86)</f>
        <v>3838421.1011712626</v>
      </c>
      <c r="G33" s="174">
        <f>IF(C33-$C$26&lt;=0,0,(C33-$C$26)/C33)</f>
        <v>0.5</v>
      </c>
      <c r="H33" s="173">
        <f t="shared" si="0"/>
        <v>1919210.5505856313</v>
      </c>
      <c r="I33" s="173">
        <f>H33/(1+$C$22)^($C$24-$C$23)</f>
        <v>353612.96543740714</v>
      </c>
      <c r="J33" s="282"/>
    </row>
    <row r="34" spans="2:10" x14ac:dyDescent="0.25">
      <c r="B34" s="175"/>
      <c r="C34" s="191"/>
      <c r="D34" s="195" t="s">
        <v>465</v>
      </c>
      <c r="E34" s="196"/>
      <c r="F34" s="176"/>
      <c r="G34" s="177"/>
      <c r="H34" s="176"/>
      <c r="I34" s="176"/>
      <c r="J34" s="282"/>
    </row>
    <row r="35" spans="2:10" x14ac:dyDescent="0.25">
      <c r="F35" s="182">
        <f>SUM(F29:F34)</f>
        <v>9885712.352503404</v>
      </c>
      <c r="G35" s="162"/>
      <c r="H35" s="182">
        <f>SUM(H29:H34)</f>
        <v>6192639.4636964938</v>
      </c>
      <c r="I35" s="182">
        <f>SUM(I29:I34)</f>
        <v>1140988.7278778418</v>
      </c>
      <c r="J35" s="282"/>
    </row>
    <row r="36" spans="2:10" x14ac:dyDescent="0.25">
      <c r="J36" s="282"/>
    </row>
  </sheetData>
  <hyperlinks>
    <hyperlink ref="B20" r:id="rId1"/>
  </hyperlinks>
  <pageMargins left="0.7" right="0.7" top="0.75" bottom="0.75" header="0.3" footer="0.3"/>
  <pageSetup scale="77"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1AB3E90A73F64FA350526BAE20D7F1" ma:contentTypeVersion="8" ma:contentTypeDescription="Create a new document." ma:contentTypeScope="" ma:versionID="b621f57f1be91a16143e154747b2456a">
  <xsd:schema xmlns:xsd="http://www.w3.org/2001/XMLSchema" xmlns:xs="http://www.w3.org/2001/XMLSchema" xmlns:p="http://schemas.microsoft.com/office/2006/metadata/properties" xmlns:ns1="http://schemas.microsoft.com/sharepoint/v3" xmlns:ns2="a0e9d492-aae1-42ec-9904-4fd688908c79" targetNamespace="http://schemas.microsoft.com/office/2006/metadata/properties" ma:root="true" ma:fieldsID="fca6a4af1f8f70f25e530dc50a5cd8aa" ns1:_="" ns2:_="">
    <xsd:import namespace="http://schemas.microsoft.com/sharepoint/v3"/>
    <xsd:import namespace="a0e9d492-aae1-42ec-9904-4fd688908c79"/>
    <xsd:element name="properties">
      <xsd:complexType>
        <xsd:sequence>
          <xsd:element name="documentManagement">
            <xsd:complexType>
              <xsd:all>
                <xsd:element ref="ns1:PublishingStartDate" minOccurs="0"/>
                <xsd:element ref="ns1:PublishingExpirationDate" minOccurs="0"/>
                <xsd:element ref="ns2:TaxCatchAll" minOccurs="0"/>
                <xsd:element ref="ns2:TaxCatchAllLabel" minOccurs="0"/>
                <xsd:element ref="ns2:Date_x0020_Due" minOccurs="0"/>
                <xsd:element ref="ns2:SharedWithUsers" minOccurs="0"/>
                <xsd:element ref="ns2:Releas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0e9d492-aae1-42ec-9904-4fd688908c79"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a4a79f51-32ee-4d2f-b804-3e51363b6775}" ma:internalName="TaxCatchAll" ma:showField="CatchAllData" ma:web="a0e9d492-aae1-42ec-9904-4fd688908c79">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a4a79f51-32ee-4d2f-b804-3e51363b6775}" ma:internalName="TaxCatchAllLabel" ma:readOnly="true" ma:showField="CatchAllDataLabel" ma:web="a0e9d492-aae1-42ec-9904-4fd688908c79">
      <xsd:complexType>
        <xsd:complexContent>
          <xsd:extension base="dms:MultiChoiceLookup">
            <xsd:sequence>
              <xsd:element name="Value" type="dms:Lookup" maxOccurs="unbounded" minOccurs="0" nillable="true"/>
            </xsd:sequence>
          </xsd:extension>
        </xsd:complexContent>
      </xsd:complexType>
    </xsd:element>
    <xsd:element name="Date_x0020_Due" ma:index="14" nillable="true" ma:displayName="Date Due" ma:format="DateTime" ma:internalName="Date_x0020_Due">
      <xsd:simpleType>
        <xsd:restriction base="dms:DateTime"/>
      </xsd:simpleType>
    </xsd:element>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leaseDate" ma:index="16" nillable="true" ma:displayName="ReleaseDate" ma:format="DateOnly" ma:internalName="Release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ma:index="12" ma:displayName="Comments"/>
        <xsd:element name="keywords" minOccurs="0" maxOccurs="1" type="xsd:string" ma:index="13"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0e9d492-aae1-42ec-9904-4fd688908c79"/>
    <Date_x0020_Due xmlns="a0e9d492-aae1-42ec-9904-4fd688908c79" xsi:nil="true"/>
    <PublishingExpirationDate xmlns="http://schemas.microsoft.com/sharepoint/v3" xsi:nil="true"/>
    <PublishingStartDate xmlns="http://schemas.microsoft.com/sharepoint/v3" xsi:nil="true"/>
    <ReleaseDate xmlns="a0e9d492-aae1-42ec-9904-4fd688908c79" xsi:nil="true"/>
  </documentManagement>
</p:properties>
</file>

<file path=customXml/itemProps1.xml><?xml version="1.0" encoding="utf-8"?>
<ds:datastoreItem xmlns:ds="http://schemas.openxmlformats.org/officeDocument/2006/customXml" ds:itemID="{A05685C4-60AD-4900-8734-30BC70933D4F}"/>
</file>

<file path=customXml/itemProps2.xml><?xml version="1.0" encoding="utf-8"?>
<ds:datastoreItem xmlns:ds="http://schemas.openxmlformats.org/officeDocument/2006/customXml" ds:itemID="{1CC8F385-BC57-44C8-90DA-749085CFF16F}"/>
</file>

<file path=customXml/itemProps3.xml><?xml version="1.0" encoding="utf-8"?>
<ds:datastoreItem xmlns:ds="http://schemas.openxmlformats.org/officeDocument/2006/customXml" ds:itemID="{A012FE80-0010-40D7-A630-C7BDAAA670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27</vt:i4>
      </vt:variant>
    </vt:vector>
  </HeadingPairs>
  <TitlesOfParts>
    <vt:vector size="41" baseType="lpstr">
      <vt:lpstr>Summary</vt:lpstr>
      <vt:lpstr>Inputs</vt:lpstr>
      <vt:lpstr>CapitalCosts_Summary</vt:lpstr>
      <vt:lpstr>CapitalCostEst</vt:lpstr>
      <vt:lpstr>Proj_Schedule</vt:lpstr>
      <vt:lpstr>O&amp;M</vt:lpstr>
      <vt:lpstr>Safety</vt:lpstr>
      <vt:lpstr>CrashReduction</vt:lpstr>
      <vt:lpstr>Residual</vt:lpstr>
      <vt:lpstr>TravelTimeSavings</vt:lpstr>
      <vt:lpstr>Emissions</vt:lpstr>
      <vt:lpstr>Deflator</vt:lpstr>
      <vt:lpstr>TravelTime-data</vt:lpstr>
      <vt:lpstr>EmissionFactors</vt:lpstr>
      <vt:lpstr>ConstructionAdmin</vt:lpstr>
      <vt:lpstr>ConstructionPhx</vt:lpstr>
      <vt:lpstr>DesignNonPhx</vt:lpstr>
      <vt:lpstr>DesignPhx</vt:lpstr>
      <vt:lpstr>Environmental</vt:lpstr>
      <vt:lpstr>CapitalCostEst!Print_Area</vt:lpstr>
      <vt:lpstr>CapitalCosts_Summary!Print_Area</vt:lpstr>
      <vt:lpstr>CrashReduction!Print_Area</vt:lpstr>
      <vt:lpstr>Deflator!Print_Area</vt:lpstr>
      <vt:lpstr>EmissionFactors!Print_Area</vt:lpstr>
      <vt:lpstr>Emissions!Print_Area</vt:lpstr>
      <vt:lpstr>Inputs!Print_Area</vt:lpstr>
      <vt:lpstr>'O&amp;M'!Print_Area</vt:lpstr>
      <vt:lpstr>Proj_Schedule!Print_Area</vt:lpstr>
      <vt:lpstr>Residual!Print_Area</vt:lpstr>
      <vt:lpstr>Safety!Print_Area</vt:lpstr>
      <vt:lpstr>Summary!Print_Area</vt:lpstr>
      <vt:lpstr>'TravelTime-data'!Print_Area</vt:lpstr>
      <vt:lpstr>TravelTimeSavings!Print_Area</vt:lpstr>
      <vt:lpstr>CapitalCostEst!Print_Titles</vt:lpstr>
      <vt:lpstr>Inputs!Print_Titles</vt:lpstr>
      <vt:lpstr>RightOfWayPhx</vt:lpstr>
      <vt:lpstr>StreetLightingAndSignals</vt:lpstr>
      <vt:lpstr>Study</vt:lpstr>
      <vt:lpstr>T2050Rights</vt:lpstr>
      <vt:lpstr>TestingAndMaterials</vt:lpstr>
      <vt:lpstr>Utility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2019-07-11T20:28:56Z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0x010100D31AB3E90A73F64FA350526BAE20D7F1</vt:lpwstr>
  </property>
</Properties>
</file>